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54586113-476A-43EA-B340-C5A873239347}" xr6:coauthVersionLast="47" xr6:coauthVersionMax="47" xr10:uidLastSave="{00000000-0000-0000-0000-000000000000}"/>
  <bookViews>
    <workbookView xWindow="-120" yWindow="-120" windowWidth="29040" windowHeight="15840" xr2:uid="{F2A9D4E6-1934-48D7-8B88-D3FEBA5FA077}"/>
  </bookViews>
  <sheets>
    <sheet name="Ejecución Pres. Nov. 2023" sheetId="1" r:id="rId1"/>
    <sheet name="P1 Ejecucion  (2)" sheetId="2" state="hidden" r:id="rId2"/>
  </sheets>
  <externalReferences>
    <externalReference r:id="rId3"/>
    <externalReference r:id="rId4"/>
  </externalReferences>
  <definedNames>
    <definedName name="_xlnm._FilterDatabase" localSheetId="1" hidden="1">'P1 Ejecucion  (2)'!$B$8:$O$84</definedName>
    <definedName name="_xlnm.Print_Area" localSheetId="0">'Ejecución Pres. Nov. 2023'!$B$1:$O$97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2" l="1"/>
  <c r="M79" i="2"/>
  <c r="O81" i="2"/>
  <c r="L82" i="2"/>
  <c r="M82" i="2"/>
  <c r="O12" i="1"/>
  <c r="O11" i="1"/>
  <c r="L79" i="2"/>
  <c r="O78" i="2"/>
  <c r="M76" i="2"/>
  <c r="L76" i="2"/>
  <c r="O73" i="2"/>
  <c r="O74" i="2"/>
  <c r="M70" i="2"/>
  <c r="L70" i="2"/>
  <c r="M67" i="2"/>
  <c r="L64" i="2"/>
  <c r="M64" i="2"/>
  <c r="O65" i="2"/>
  <c r="O66" i="2"/>
  <c r="M63" i="2"/>
  <c r="L63" i="2"/>
  <c r="L55" i="2"/>
  <c r="M55" i="2"/>
  <c r="L56" i="2"/>
  <c r="M56" i="2"/>
  <c r="L57" i="2"/>
  <c r="M57" i="2"/>
  <c r="L58" i="2"/>
  <c r="M58" i="2"/>
  <c r="O59" i="2"/>
  <c r="L60" i="2"/>
  <c r="M60" i="2"/>
  <c r="L61" i="2"/>
  <c r="M61" i="2"/>
  <c r="M53" i="2"/>
  <c r="L53" i="2"/>
  <c r="O50" i="2"/>
  <c r="L45" i="2"/>
  <c r="M45" i="2"/>
  <c r="O48" i="2"/>
  <c r="O51" i="2"/>
  <c r="L38" i="2"/>
  <c r="M38" i="2"/>
  <c r="M37" i="2"/>
  <c r="M36" i="2" s="1"/>
  <c r="L37" i="2"/>
  <c r="L36" i="2" s="1"/>
  <c r="L28" i="2"/>
  <c r="M28" i="2"/>
  <c r="L29" i="2"/>
  <c r="M29" i="2"/>
  <c r="L30" i="2"/>
  <c r="M30" i="2"/>
  <c r="L31" i="2"/>
  <c r="M31" i="2"/>
  <c r="L32" i="2"/>
  <c r="M32" i="2"/>
  <c r="L33" i="2"/>
  <c r="M33" i="2"/>
  <c r="O34" i="2"/>
  <c r="L35" i="2"/>
  <c r="M35" i="2"/>
  <c r="M27" i="2"/>
  <c r="L2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M17" i="2"/>
  <c r="L17" i="2"/>
  <c r="L12" i="2"/>
  <c r="M12" i="2"/>
  <c r="O13" i="2"/>
  <c r="O14" i="2"/>
  <c r="L15" i="2"/>
  <c r="M15" i="2"/>
  <c r="M11" i="2"/>
  <c r="L11" i="2"/>
  <c r="O54" i="2"/>
  <c r="O13" i="1"/>
  <c r="O14" i="1"/>
  <c r="O15" i="1"/>
  <c r="H64" i="2"/>
  <c r="I64" i="2"/>
  <c r="J64" i="2"/>
  <c r="J63" i="2"/>
  <c r="I63" i="2"/>
  <c r="H63" i="2"/>
  <c r="H55" i="2"/>
  <c r="I55" i="2"/>
  <c r="J55" i="2"/>
  <c r="H56" i="2"/>
  <c r="I56" i="2"/>
  <c r="J56" i="2"/>
  <c r="H57" i="2"/>
  <c r="I57" i="2"/>
  <c r="J57" i="2"/>
  <c r="H58" i="2"/>
  <c r="I58" i="2"/>
  <c r="J58" i="2"/>
  <c r="H60" i="2"/>
  <c r="I60" i="2"/>
  <c r="J60" i="2"/>
  <c r="H61" i="2"/>
  <c r="I61" i="2"/>
  <c r="J61" i="2"/>
  <c r="J53" i="2"/>
  <c r="I53" i="2"/>
  <c r="I52" i="2" s="1"/>
  <c r="H53" i="2"/>
  <c r="H49" i="2"/>
  <c r="I49" i="2"/>
  <c r="O49" i="2" s="1"/>
  <c r="J49" i="2"/>
  <c r="K49" i="2"/>
  <c r="K45" i="2" s="1"/>
  <c r="H38" i="2"/>
  <c r="I38" i="2"/>
  <c r="J38" i="2"/>
  <c r="K38" i="2"/>
  <c r="K36" i="2" s="1"/>
  <c r="O42" i="2"/>
  <c r="H43" i="2"/>
  <c r="I43" i="2"/>
  <c r="J43" i="2"/>
  <c r="K43" i="2"/>
  <c r="K37" i="2"/>
  <c r="J37" i="2"/>
  <c r="I37" i="2"/>
  <c r="H3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5" i="2"/>
  <c r="I35" i="2"/>
  <c r="J35" i="2"/>
  <c r="J27" i="2"/>
  <c r="I27" i="2"/>
  <c r="H2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J17" i="2"/>
  <c r="I17" i="2"/>
  <c r="H17" i="2"/>
  <c r="J12" i="2"/>
  <c r="J15" i="2"/>
  <c r="J11" i="2"/>
  <c r="H12" i="2"/>
  <c r="I12" i="2"/>
  <c r="K12" i="2"/>
  <c r="H15" i="2"/>
  <c r="I15" i="2"/>
  <c r="K15" i="2"/>
  <c r="K11" i="2"/>
  <c r="I11" i="2"/>
  <c r="H11" i="2"/>
  <c r="H70" i="2"/>
  <c r="O40" i="2"/>
  <c r="O41" i="2"/>
  <c r="O44" i="2"/>
  <c r="I82" i="2"/>
  <c r="I76" i="2"/>
  <c r="O72" i="2"/>
  <c r="I67" i="2"/>
  <c r="C70" i="2"/>
  <c r="E70" i="2"/>
  <c r="E62" i="2"/>
  <c r="F62" i="2"/>
  <c r="G62" i="2"/>
  <c r="G52" i="2"/>
  <c r="G26" i="2"/>
  <c r="G16" i="2"/>
  <c r="F16" i="2"/>
  <c r="F52" i="2"/>
  <c r="F45" i="2"/>
  <c r="G45" i="2"/>
  <c r="F36" i="2"/>
  <c r="G36" i="2"/>
  <c r="F26" i="2"/>
  <c r="O39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E26" i="2"/>
  <c r="D26" i="2"/>
  <c r="E16" i="2"/>
  <c r="D10" i="2"/>
  <c r="E10" i="2"/>
  <c r="O75" i="2"/>
  <c r="C67" i="2"/>
  <c r="N82" i="2"/>
  <c r="K82" i="2"/>
  <c r="J82" i="2"/>
  <c r="N79" i="2"/>
  <c r="K79" i="2"/>
  <c r="J79" i="2"/>
  <c r="I79" i="2"/>
  <c r="N76" i="2"/>
  <c r="K76" i="2"/>
  <c r="J76" i="2"/>
  <c r="N70" i="2"/>
  <c r="K70" i="2"/>
  <c r="J70" i="2"/>
  <c r="I70" i="2"/>
  <c r="F70" i="2"/>
  <c r="D70" i="2"/>
  <c r="N67" i="2"/>
  <c r="L67" i="2"/>
  <c r="K67" i="2"/>
  <c r="J67" i="2"/>
  <c r="E67" i="2"/>
  <c r="N62" i="2"/>
  <c r="N52" i="2"/>
  <c r="D52" i="2"/>
  <c r="N45" i="2"/>
  <c r="N36" i="2"/>
  <c r="N26" i="2"/>
  <c r="N16" i="2"/>
  <c r="D16" i="2"/>
  <c r="N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N10" i="1"/>
  <c r="M10" i="1"/>
  <c r="L10" i="1"/>
  <c r="K10" i="1"/>
  <c r="J10" i="1"/>
  <c r="I10" i="1"/>
  <c r="H10" i="1"/>
  <c r="G10" i="1"/>
  <c r="F10" i="1"/>
  <c r="E10" i="1"/>
  <c r="D10" i="1"/>
  <c r="C10" i="1"/>
  <c r="O70" i="1" l="1"/>
  <c r="L62" i="2"/>
  <c r="M62" i="2"/>
  <c r="M52" i="2"/>
  <c r="O55" i="2"/>
  <c r="O47" i="2"/>
  <c r="O43" i="2"/>
  <c r="O33" i="2"/>
  <c r="M26" i="2"/>
  <c r="I45" i="2"/>
  <c r="O32" i="2"/>
  <c r="O31" i="2"/>
  <c r="L16" i="2"/>
  <c r="M16" i="2"/>
  <c r="H52" i="2"/>
  <c r="M10" i="2"/>
  <c r="L10" i="2"/>
  <c r="L52" i="2"/>
  <c r="L26" i="2"/>
  <c r="O60" i="2"/>
  <c r="K52" i="2"/>
  <c r="O61" i="2"/>
  <c r="K26" i="2"/>
  <c r="K16" i="2"/>
  <c r="H62" i="2"/>
  <c r="K62" i="2"/>
  <c r="H45" i="2"/>
  <c r="H36" i="2"/>
  <c r="I36" i="2"/>
  <c r="J36" i="2"/>
  <c r="I26" i="2"/>
  <c r="O30" i="2"/>
  <c r="H26" i="2"/>
  <c r="H16" i="2"/>
  <c r="K10" i="2"/>
  <c r="J52" i="2"/>
  <c r="O38" i="2"/>
  <c r="J62" i="2"/>
  <c r="J45" i="2"/>
  <c r="J26" i="2"/>
  <c r="J16" i="2"/>
  <c r="J10" i="2"/>
  <c r="I62" i="2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M84" i="2" l="1"/>
  <c r="L84" i="2"/>
  <c r="K84" i="2"/>
  <c r="J84" i="2"/>
  <c r="I84" i="2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<sst xmlns="http://schemas.openxmlformats.org/spreadsheetml/2006/main" count="205" uniqueCount="175">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</sst>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" TargetMode="External"/><Relationship Id="rId2" Type="http://schemas.microsoft.com/office/2019/04/relationships/externalLinkLongPath" Target="https://outlook.office.com/owa/wopi/files/cb1bc73a-70a2-463f-9a73-5879ef511810@mived.gob.do/AAMkAGNiMWJjNzNhLTcwYTItNDYzZi05YTczLTU4NzllZjUxMTgxMABGAAAAAABn5ZX-r.3dTIKRzNaE7Ix9BwDl351pYSUkSaPLCHn40uHMAAAAAAEMAADl351pYSUkSaPLCHn40uHMAADIHQIDAAABEgAQABVqzpM5id9EhXqjLrpy9XA=_hs4Qnk.D2wgBAQAAAAA=/WOPIServiceId_FP_EXCHANGE_ORGID/WOPIUserId_7fe63e2f-7205-469a-b8c4-522a3b35d88a/EG004_00107008310_20231002095425_MyNkn.xlsx?121D2222" TargetMode="External"/><Relationship Id="rId1" Type="http://schemas.openxmlformats.org/officeDocument/2006/relationships/externalLinkPath" Target="file:///\\121D2222\EG004_00107008310_20231002095425_MyNk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31201121129_VwKOg.xlsx" TargetMode="External"/><Relationship Id="rId1" Type="http://schemas.openxmlformats.org/officeDocument/2006/relationships/externalLinkPath" Target="/Users/juan.noyola/AppData/Local/Microsoft/Windows/INetCache/Content.Outlook/N8W3GB6Z/EG004_00107008310_20231201121129_VwK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909452543.17999995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</row>
        <row r="10">
          <cell r="B10" t="str">
            <v>2.1.2-SOBRESUELDOS</v>
          </cell>
          <cell r="C10">
            <v>129251448.94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</row>
        <row r="11">
          <cell r="B11" t="str">
            <v>2.1.5-CONTRIBUCIONES A LA SEGURIDAD SOCIAL</v>
          </cell>
          <cell r="C11">
            <v>135681215.75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</row>
        <row r="12">
          <cell r="B12" t="str">
            <v>2.2-CONTRATACIÓN DE SERVICIOS</v>
          </cell>
          <cell r="C12">
            <v>508613570.14999998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20985806.690000001</v>
          </cell>
          <cell r="J12">
            <v>110131483.47</v>
          </cell>
          <cell r="K12">
            <v>27407101.460000001</v>
          </cell>
          <cell r="L12">
            <v>40403543.340000004</v>
          </cell>
        </row>
        <row r="13">
          <cell r="B13" t="str">
            <v>2.2.1-SERVICIOS BÁSICOS</v>
          </cell>
          <cell r="C13">
            <v>31361861.260000002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3591826.23</v>
          </cell>
        </row>
        <row r="14">
          <cell r="B14" t="str">
            <v>2.2.2-PUBLICIDAD, IMPRESIÓN Y ENCUADERNACIÓN</v>
          </cell>
          <cell r="C14">
            <v>84571757.950000003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8555000</v>
          </cell>
        </row>
        <row r="15">
          <cell r="B15" t="str">
            <v>2.2.3-VIÁTICOS</v>
          </cell>
          <cell r="C15">
            <v>21879466.5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</row>
        <row r="16">
          <cell r="B16" t="str">
            <v>2.2.4-TRANSPORTE Y ALMACENAJE</v>
          </cell>
          <cell r="C16">
            <v>15440475.6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5855570</v>
          </cell>
        </row>
        <row r="17">
          <cell r="B17" t="str">
            <v>2.2.5-ALQUILERES Y RENTAS</v>
          </cell>
          <cell r="C17">
            <v>98247784.090000004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5029090.3899999997</v>
          </cell>
        </row>
        <row r="18">
          <cell r="B18" t="str">
            <v>2.2.6-SEGUROS</v>
          </cell>
          <cell r="C18">
            <v>44685034.719999999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3999458.48</v>
          </cell>
        </row>
        <row r="19">
          <cell r="B19" t="str">
            <v>2.2.7-SERVICIOS DE CONSERVACIÓN, REPARACIONES MENORES E INSTALACIONES TEMPORALES</v>
          </cell>
          <cell r="C19">
            <v>16258177.98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2856269.97</v>
          </cell>
          <cell r="J19">
            <v>778008.05</v>
          </cell>
          <cell r="K19">
            <v>1167815.3899999999</v>
          </cell>
          <cell r="L19">
            <v>3296687.7</v>
          </cell>
        </row>
        <row r="20">
          <cell r="B20" t="str">
            <v>2.2.8-OTROS SERVICIOS NO INCLUIDOS EN CONCEPTOS ANTERIORES</v>
          </cell>
          <cell r="C20">
            <v>173866901.96000001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5268764.76</v>
          </cell>
        </row>
        <row r="21">
          <cell r="B21" t="str">
            <v>2.2.9-OTRAS CONTRATACIONES DE SERVICIOS</v>
          </cell>
          <cell r="C21">
            <v>22302110.09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2020686.28</v>
          </cell>
        </row>
        <row r="22">
          <cell r="B22" t="str">
            <v>2.3-MATERIALES Y SUMINISTROS</v>
          </cell>
          <cell r="C22">
            <v>286077255.27999997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89377525.519999996</v>
          </cell>
        </row>
        <row r="23">
          <cell r="B23" t="str">
            <v>2.3.1-ALIMENTOS Y PRODUCTOS AGROFORESTALES</v>
          </cell>
          <cell r="C23">
            <v>159383433.75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32575738.43</v>
          </cell>
        </row>
        <row r="24">
          <cell r="B24" t="str">
            <v>2.3.2-TEXTILES Y VESTUARIOS</v>
          </cell>
          <cell r="C24">
            <v>1807216.98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0</v>
          </cell>
        </row>
        <row r="25">
          <cell r="B25" t="str">
            <v>2.3.3-PAPEL, CARTÓN E IMPRESOS</v>
          </cell>
          <cell r="C25">
            <v>2851175.93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369134.68</v>
          </cell>
        </row>
        <row r="26">
          <cell r="B26" t="str">
            <v>2.3.4-PRODUCTOS FARMACÉUTICOS</v>
          </cell>
          <cell r="C26">
            <v>90443.4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24696</v>
          </cell>
        </row>
        <row r="27">
          <cell r="B27" t="str">
            <v>2.3.5-CUERO, CAUCHO Y PLÁSTICO</v>
          </cell>
          <cell r="C27">
            <v>2106599.2599999998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209096</v>
          </cell>
        </row>
        <row r="28">
          <cell r="B28" t="str">
            <v>2.3.6-PRODUCTOS DE MINERALES, METÁLICOS Y NO METÁLICOS</v>
          </cell>
          <cell r="C28">
            <v>91653442.959999993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51593458.450000003</v>
          </cell>
        </row>
        <row r="29">
          <cell r="B29" t="str">
            <v>2.3.7-COMBUSTIBLES, LUBRICANTES, PRODUCTOS QUÍMICOS Y CONEXOS</v>
          </cell>
          <cell r="C29">
            <v>14776688.970000001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3258868.03</v>
          </cell>
        </row>
        <row r="30">
          <cell r="B30" t="str">
            <v>2.3.9-PRODUCTOS Y ÚTILES VARIOS</v>
          </cell>
          <cell r="C30">
            <v>13408254.029999999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1346533.93</v>
          </cell>
        </row>
        <row r="31">
          <cell r="B31" t="str">
            <v>2.4-TRANSFERENCIAS CORRIENTES</v>
          </cell>
          <cell r="C31">
            <v>5000000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</row>
        <row r="32">
          <cell r="B32" t="str">
            <v>2.4.1-TRANSFERENCIAS CORRIENTES AL SECTOR PRIVADO</v>
          </cell>
          <cell r="C32">
            <v>5000000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</row>
        <row r="38">
          <cell r="B38" t="str">
            <v>2.6-BIENES MUEBLES, INMUEBLES E INTANGIBLES</v>
          </cell>
          <cell r="C38">
            <v>1234487609.1199999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36503422.409999996</v>
          </cell>
        </row>
        <row r="39">
          <cell r="B39" t="str">
            <v>2.6.1-MOBILIARIO Y EQUIPO</v>
          </cell>
          <cell r="C39">
            <v>71459599.159999996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3199823.03</v>
          </cell>
        </row>
        <row r="40">
          <cell r="B40" t="str">
            <v>2.6.2-MOBILIARIO Y EQUIPO DE AUDIO, AUDIOVISUAL, RECREATIVO Y EDUCACIONAL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2.6.3-EQUIPO E INSTRUMENTAL, CIENTÍFICO Y LABORATORIO</v>
          </cell>
          <cell r="C41">
            <v>933210228.53999996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</row>
        <row r="43">
          <cell r="B43" t="str">
            <v>2.6.5-MAQUINARIA, OTROS EQUIPOS Y HERRAMIENTAS</v>
          </cell>
          <cell r="C43">
            <v>119683222.61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</row>
        <row r="47">
          <cell r="B47" t="str">
            <v>2.7-OBRAS</v>
          </cell>
          <cell r="C47">
            <v>4922350977.79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526828692.81999999</v>
          </cell>
        </row>
        <row r="48">
          <cell r="B48" t="str">
            <v>2.7.1-OBRAS EN EDIFICACIONES</v>
          </cell>
          <cell r="C48">
            <v>4841255275.7700005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507310136.63999999</v>
          </cell>
        </row>
        <row r="49">
          <cell r="B49" t="str">
            <v>2.7.2-INFRAESTRUCTURA</v>
          </cell>
          <cell r="C49">
            <v>81095702.019999996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19518556.18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1207177928.8900001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102130094.78</v>
          </cell>
          <cell r="L9">
            <v>103166705.61</v>
          </cell>
          <cell r="M9">
            <v>104229151.05</v>
          </cell>
          <cell r="N9">
            <v>193496234.66</v>
          </cell>
        </row>
        <row r="10">
          <cell r="B10" t="str">
            <v>2.1.2-SOBRESUELDOS</v>
          </cell>
          <cell r="C10">
            <v>233477337.58000001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  <cell r="L10">
            <v>5273500</v>
          </cell>
          <cell r="M10">
            <v>90730041.370000005</v>
          </cell>
          <cell r="N10">
            <v>13495847.27</v>
          </cell>
        </row>
        <row r="11">
          <cell r="B11" t="str">
            <v>2.1.5-CONTRIBUCIONES A LA SEGURIDAD SOCIAL</v>
          </cell>
          <cell r="C11">
            <v>166785739.40000001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  <cell r="L11">
            <v>15514831.49</v>
          </cell>
          <cell r="M11">
            <v>15485623.119999999</v>
          </cell>
          <cell r="N11">
            <v>15618900.529999999</v>
          </cell>
        </row>
        <row r="12">
          <cell r="B12" t="str">
            <v>2.2-CONTRATACIÓN DE SERVICIOS</v>
          </cell>
          <cell r="C12">
            <v>628781941.25999999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20909262.420000002</v>
          </cell>
          <cell r="J12">
            <v>110131483.47</v>
          </cell>
          <cell r="K12">
            <v>27407101.460000001</v>
          </cell>
          <cell r="L12">
            <v>42035427.619999997</v>
          </cell>
          <cell r="M12">
            <v>74866311.719999999</v>
          </cell>
          <cell r="N12">
            <v>43746719.380000003</v>
          </cell>
        </row>
        <row r="13">
          <cell r="B13" t="str">
            <v>2.2.1-SERVICIOS BÁSICOS</v>
          </cell>
          <cell r="C13">
            <v>37890657.5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2467510.79</v>
          </cell>
          <cell r="L13">
            <v>4684362.29</v>
          </cell>
          <cell r="M13">
            <v>1795466.33</v>
          </cell>
          <cell r="N13">
            <v>3640793.85</v>
          </cell>
        </row>
        <row r="14">
          <cell r="B14" t="str">
            <v>2.2.2-PUBLICIDAD, IMPRESIÓN Y ENCUADERNACIÓN</v>
          </cell>
          <cell r="C14">
            <v>95374505.75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8113985.5099999998</v>
          </cell>
          <cell r="L14">
            <v>8164541.3200000003</v>
          </cell>
          <cell r="M14">
            <v>9501360</v>
          </cell>
          <cell r="N14">
            <v>1691846.48</v>
          </cell>
        </row>
        <row r="15">
          <cell r="B15" t="str">
            <v>2.2.3-VIÁTICOS</v>
          </cell>
          <cell r="C15">
            <v>30120241.199999999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1688765</v>
          </cell>
          <cell r="L15">
            <v>2786459.5</v>
          </cell>
          <cell r="M15">
            <v>1879702.5</v>
          </cell>
          <cell r="N15">
            <v>6361072.2000000002</v>
          </cell>
        </row>
        <row r="16">
          <cell r="B16" t="str">
            <v>2.2.4-TRANSPORTE Y ALMACENAJE</v>
          </cell>
          <cell r="C16">
            <v>15451015.6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  <cell r="L16">
            <v>5866110</v>
          </cell>
          <cell r="M16">
            <v>0</v>
          </cell>
          <cell r="N16">
            <v>0</v>
          </cell>
        </row>
        <row r="17">
          <cell r="B17" t="str">
            <v>2.2.5-ALQUILERES Y RENTAS</v>
          </cell>
          <cell r="C17">
            <v>108402440.27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3960505.37</v>
          </cell>
          <cell r="L17">
            <v>5413329.29</v>
          </cell>
          <cell r="M17">
            <v>5160344.72</v>
          </cell>
          <cell r="N17">
            <v>4610072.5599999996</v>
          </cell>
        </row>
        <row r="18">
          <cell r="B18" t="str">
            <v>2.2.6-SEGUROS</v>
          </cell>
          <cell r="C18">
            <v>51159611.630000003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  <cell r="L18">
            <v>3999591.71</v>
          </cell>
          <cell r="M18">
            <v>3300750.32</v>
          </cell>
          <cell r="N18">
            <v>3173693.36</v>
          </cell>
        </row>
        <row r="19">
          <cell r="B19" t="str">
            <v>2.2.7-SERVICIOS DE CONSERVACIÓN, REPARACIONES MENORES E INSTALACIONES TEMPORALES</v>
          </cell>
          <cell r="C19">
            <v>24399842.73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2779725.7</v>
          </cell>
          <cell r="J19">
            <v>778008.05</v>
          </cell>
          <cell r="K19">
            <v>1167815.3899999999</v>
          </cell>
          <cell r="L19">
            <v>3369013.33</v>
          </cell>
          <cell r="M19">
            <v>3319720.6</v>
          </cell>
          <cell r="N19">
            <v>4826162.79</v>
          </cell>
        </row>
        <row r="20">
          <cell r="B20" t="str">
            <v>2.2.8-OTROS SERVICIOS NO INCLUIDOS EN CONCEPTOS ANTERIORES</v>
          </cell>
          <cell r="C20">
            <v>235394975.90000001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60425118.219999999</v>
          </cell>
          <cell r="K20">
            <v>2973913.41</v>
          </cell>
          <cell r="L20">
            <v>5630830.9100000001</v>
          </cell>
          <cell r="M20">
            <v>44298577.009999998</v>
          </cell>
          <cell r="N20">
            <v>16867430.780000001</v>
          </cell>
        </row>
        <row r="21">
          <cell r="B21" t="str">
            <v>2.2.9-OTRAS CONTRATACIONES DE SERVICIOS</v>
          </cell>
          <cell r="C21">
            <v>30588650.68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  <cell r="L21">
            <v>2121189.27</v>
          </cell>
          <cell r="M21">
            <v>5610390.2400000002</v>
          </cell>
          <cell r="N21">
            <v>2575647.36</v>
          </cell>
        </row>
        <row r="22">
          <cell r="B22" t="str">
            <v>2.3-MATERIALES Y SUMINISTROS</v>
          </cell>
          <cell r="C22">
            <v>421362857.63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44743318.270000003</v>
          </cell>
          <cell r="L22">
            <v>96019761.25</v>
          </cell>
          <cell r="M22">
            <v>45464583.130000003</v>
          </cell>
          <cell r="N22">
            <v>83178783.489999995</v>
          </cell>
        </row>
        <row r="23">
          <cell r="B23" t="str">
            <v>2.3.1-ALIMENTOS Y PRODUCTOS AGROFORESTALES</v>
          </cell>
          <cell r="C23">
            <v>206190903.69999999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  <cell r="L23">
            <v>37149194.93</v>
          </cell>
          <cell r="M23">
            <v>5731289.04</v>
          </cell>
          <cell r="N23">
            <v>36502724.409999996</v>
          </cell>
        </row>
        <row r="24">
          <cell r="B24" t="str">
            <v>2.3.2-TEXTILES Y VESTUARIOS</v>
          </cell>
          <cell r="C24">
            <v>2239546.5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  <cell r="L24">
            <v>430.7</v>
          </cell>
          <cell r="M24">
            <v>297449.62</v>
          </cell>
          <cell r="N24">
            <v>134449.20000000001</v>
          </cell>
        </row>
        <row r="25">
          <cell r="B25" t="str">
            <v>2.3.3-PAPEL, CARTÓN E IMPRESOS</v>
          </cell>
          <cell r="C25">
            <v>3566680.09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  <cell r="L25">
            <v>370037.8</v>
          </cell>
          <cell r="M25">
            <v>714601.04</v>
          </cell>
          <cell r="N25">
            <v>0</v>
          </cell>
        </row>
        <row r="26">
          <cell r="B26" t="str">
            <v>2.3.4-PRODUCTOS FARMACÉUTICOS</v>
          </cell>
          <cell r="C26">
            <v>92032.5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23504</v>
          </cell>
          <cell r="L26">
            <v>26285.1</v>
          </cell>
          <cell r="M26">
            <v>0</v>
          </cell>
          <cell r="N26">
            <v>0</v>
          </cell>
        </row>
        <row r="27">
          <cell r="B27" t="str">
            <v>2.3.5-CUERO, CAUCHO Y PLÁSTICO</v>
          </cell>
          <cell r="C27">
            <v>2527137.44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  <cell r="L27">
            <v>236492.76</v>
          </cell>
          <cell r="M27">
            <v>11057.42</v>
          </cell>
          <cell r="N27">
            <v>382084</v>
          </cell>
        </row>
        <row r="28">
          <cell r="B28" t="str">
            <v>2.3.6-PRODUCTOS DE MINERALES, METÁLICOS Y NO METÁLICOS</v>
          </cell>
          <cell r="C28">
            <v>128401253.45999999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  <cell r="L28">
            <v>53451265.229999997</v>
          </cell>
          <cell r="M28">
            <v>16015483.5</v>
          </cell>
          <cell r="N28">
            <v>18874520.219999999</v>
          </cell>
        </row>
        <row r="29">
          <cell r="B29" t="str">
            <v>2.3.7-COMBUSTIBLES, LUBRICANTES, PRODUCTOS QUÍMICOS Y CONEXOS</v>
          </cell>
          <cell r="C29">
            <v>62377581.579999998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1198614.06</v>
          </cell>
          <cell r="L29">
            <v>3282922.21</v>
          </cell>
          <cell r="M29">
            <v>21641385.34</v>
          </cell>
          <cell r="N29">
            <v>25935453.09</v>
          </cell>
        </row>
        <row r="30">
          <cell r="B30" t="str">
            <v>2.3.9-PRODUCTOS Y ÚTILES VARIOS</v>
          </cell>
          <cell r="C30">
            <v>15967722.359999999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1312992.2</v>
          </cell>
          <cell r="L30">
            <v>1503132.52</v>
          </cell>
          <cell r="M30">
            <v>1053317.17</v>
          </cell>
          <cell r="N30">
            <v>1349552.57</v>
          </cell>
        </row>
        <row r="31">
          <cell r="B31" t="str">
            <v>2.4-TRANSFERENCIAS CORRIENTES</v>
          </cell>
          <cell r="C31">
            <v>6109809.4000000004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  <cell r="L31">
            <v>0</v>
          </cell>
          <cell r="M31">
            <v>1109809.3999999999</v>
          </cell>
          <cell r="N31">
            <v>0</v>
          </cell>
        </row>
        <row r="32">
          <cell r="B32" t="str">
            <v>2.4.1-TRANSFERENCIAS CORRIENTES AL SECTOR PRIVADO</v>
          </cell>
          <cell r="C32">
            <v>6109809.4000000004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  <cell r="L32">
            <v>0</v>
          </cell>
          <cell r="M32">
            <v>1109809.3999999999</v>
          </cell>
          <cell r="N32">
            <v>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2.5-TRANSFERENCIAS DE CAPITAL</v>
          </cell>
          <cell r="C35">
            <v>3949294940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  <cell r="L35">
            <v>858452659</v>
          </cell>
          <cell r="M35">
            <v>0</v>
          </cell>
          <cell r="N35">
            <v>0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2.5.4-TRANSFERENCIAS DE CAPITAL  A EMPRESAS PÚBLICAS NO FINANCIERAS</v>
          </cell>
          <cell r="C37">
            <v>3949294940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  <cell r="L37">
            <v>858452659</v>
          </cell>
          <cell r="M37">
            <v>0</v>
          </cell>
          <cell r="N37">
            <v>0</v>
          </cell>
        </row>
        <row r="38">
          <cell r="B38" t="str">
            <v>2.6-BIENES MUEBLES, INMUEBLES E INTANGIBLES</v>
          </cell>
          <cell r="C38">
            <v>1889402123.3699999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  <cell r="L38">
            <v>36531422.409999996</v>
          </cell>
          <cell r="M38">
            <v>351569277.01999998</v>
          </cell>
          <cell r="N38">
            <v>303317237.23000002</v>
          </cell>
        </row>
        <row r="39">
          <cell r="B39" t="str">
            <v>2.6.1-MOBILIARIO Y EQUIPO</v>
          </cell>
          <cell r="C39">
            <v>149478927.59999999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  <cell r="L39">
            <v>3227823.03</v>
          </cell>
          <cell r="M39">
            <v>65229975.530000001</v>
          </cell>
          <cell r="N39">
            <v>12761352.91</v>
          </cell>
        </row>
        <row r="40">
          <cell r="B40" t="str">
            <v>2.6.2-MOBILIARIO Y EQUIPO DE AUDIO, AUDIOVISUAL, RECREATIVO Y EDUCACIONAL</v>
          </cell>
          <cell r="C40">
            <v>71468.600000000006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71468.600000000006</v>
          </cell>
        </row>
        <row r="41">
          <cell r="B41" t="str">
            <v>2.6.3-EQUIPO E INSTRUMENTAL, CIENTÍFICO Y LABORATORIO</v>
          </cell>
          <cell r="C41">
            <v>1495391681.71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  <cell r="L41">
            <v>32932814.32</v>
          </cell>
          <cell r="M41">
            <v>279418747.16000003</v>
          </cell>
          <cell r="N41">
            <v>282762706.00999999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2.6.5-MAQUINARIA, OTROS EQUIPOS Y HERRAMIENTAS</v>
          </cell>
          <cell r="C43">
            <v>134325486.65000001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  <cell r="L43">
            <v>370785.06</v>
          </cell>
          <cell r="M43">
            <v>6920554.3300000001</v>
          </cell>
          <cell r="N43">
            <v>7721709.71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2.7-OBRAS</v>
          </cell>
          <cell r="C47">
            <v>7252921078.3599997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650554450.71000004</v>
          </cell>
          <cell r="J47">
            <v>444170511.56999999</v>
          </cell>
          <cell r="K47">
            <v>345645406.79000002</v>
          </cell>
          <cell r="L47">
            <v>538166877.14999998</v>
          </cell>
          <cell r="M47">
            <v>1453501703.8399999</v>
          </cell>
          <cell r="N47">
            <v>865730212.39999998</v>
          </cell>
        </row>
        <row r="48">
          <cell r="B48" t="str">
            <v>2.7.1-OBRAS EN EDIFICACIONES</v>
          </cell>
          <cell r="C48">
            <v>6924917555.8900003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650132882.71000004</v>
          </cell>
          <cell r="J48">
            <v>434513660.25</v>
          </cell>
          <cell r="K48">
            <v>318658507.26999998</v>
          </cell>
          <cell r="L48">
            <v>515853351.07999998</v>
          </cell>
          <cell r="M48">
            <v>1209388853.28</v>
          </cell>
          <cell r="N48">
            <v>865730212.39999998</v>
          </cell>
        </row>
        <row r="49">
          <cell r="B49" t="str">
            <v>2.7.2-INFRAESTRUCTURA</v>
          </cell>
          <cell r="C49">
            <v>328003522.47000003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  <cell r="L49">
            <v>22313526.07</v>
          </cell>
          <cell r="M49">
            <v>244112850.56</v>
          </cell>
          <cell r="N4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29" zoomScale="66" zoomScaleNormal="25" zoomScaleSheetLayoutView="66" workbookViewId="0">
      <selection activeCell="U56" sqref="U56"/>
    </sheetView>
  </sheetViews>
  <sheetFormatPr baseColWidth="10"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.75" x14ac:dyDescent="0.25">
      <c r="B4" s="32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5.75" customHeight="1" x14ac:dyDescent="0.2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15.75" customHeight="1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222610982.46000001</v>
      </c>
      <c r="N10" s="7">
        <f t="shared" si="0"/>
        <v>0</v>
      </c>
      <c r="O10" s="7">
        <f>+SUM(C10:N10)</f>
        <v>1607441005.8699999</v>
      </c>
    </row>
    <row r="11" spans="2:15" x14ac:dyDescent="0.25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102130094.78</v>
      </c>
      <c r="K11" s="9">
        <v>103166705.61</v>
      </c>
      <c r="L11" s="9">
        <v>104229151.05</v>
      </c>
      <c r="M11" s="9">
        <v>193496234.66</v>
      </c>
      <c r="N11" s="9">
        <v>0</v>
      </c>
      <c r="O11" s="9">
        <f>+SUM(C11:N11)</f>
        <v>1207177928.8900001</v>
      </c>
    </row>
    <row r="12" spans="2:15" x14ac:dyDescent="0.25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9">
        <v>5273500</v>
      </c>
      <c r="L12" s="9">
        <v>90730041.370000005</v>
      </c>
      <c r="M12" s="9">
        <v>13495847.27</v>
      </c>
      <c r="N12" s="9">
        <v>0</v>
      </c>
      <c r="O12" s="9">
        <f t="shared" ref="O12:O77" si="1">+SUM(C12:N12)</f>
        <v>233477337.58000001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15514831.49</v>
      </c>
      <c r="L15" s="9">
        <v>15485623.119999999</v>
      </c>
      <c r="M15" s="9">
        <v>15618900.529999999</v>
      </c>
      <c r="N15" s="9">
        <v>0</v>
      </c>
      <c r="O15" s="9">
        <f t="shared" si="1"/>
        <v>166785739.40000001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74866311.719999999</v>
      </c>
      <c r="M16" s="7">
        <f t="shared" si="2"/>
        <v>43746719.379999995</v>
      </c>
      <c r="N16" s="7">
        <f t="shared" si="2"/>
        <v>0</v>
      </c>
      <c r="O16" s="7">
        <f>+SUM(C16:N16)</f>
        <v>628858485.52999997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4972430.51</v>
      </c>
      <c r="J17" s="9">
        <v>2467510.79</v>
      </c>
      <c r="K17" s="9">
        <v>4684362.29</v>
      </c>
      <c r="L17" s="9">
        <v>1795466.33</v>
      </c>
      <c r="M17" s="9">
        <v>3640793.85</v>
      </c>
      <c r="N17" s="9">
        <v>0</v>
      </c>
      <c r="O17" s="9">
        <f t="shared" si="1"/>
        <v>37890657.5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8113985.5099999998</v>
      </c>
      <c r="K18" s="9">
        <v>8164541.3200000003</v>
      </c>
      <c r="L18" s="9">
        <v>9501360</v>
      </c>
      <c r="M18" s="9">
        <v>1691846.48</v>
      </c>
      <c r="N18" s="9">
        <v>0</v>
      </c>
      <c r="O18" s="9">
        <f t="shared" si="1"/>
        <v>95374505.750000015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1688765</v>
      </c>
      <c r="K19" s="9">
        <v>2786459.5</v>
      </c>
      <c r="L19" s="9">
        <v>1879702.5</v>
      </c>
      <c r="M19" s="9">
        <v>6361072.2000000002</v>
      </c>
      <c r="N19" s="9">
        <v>0</v>
      </c>
      <c r="O19" s="9">
        <f t="shared" si="1"/>
        <v>30120241.199999999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5866110</v>
      </c>
      <c r="L20" s="9">
        <v>0</v>
      </c>
      <c r="M20" s="9">
        <v>0</v>
      </c>
      <c r="N20" s="9">
        <v>0</v>
      </c>
      <c r="O20" s="9">
        <f t="shared" si="1"/>
        <v>15451015.600000001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6566926.54</v>
      </c>
      <c r="J21" s="9">
        <v>3960505.37</v>
      </c>
      <c r="K21" s="9">
        <v>5413329.29</v>
      </c>
      <c r="L21" s="9">
        <v>5160344.72</v>
      </c>
      <c r="M21" s="9">
        <v>4610072.5599999996</v>
      </c>
      <c r="N21" s="9">
        <v>0</v>
      </c>
      <c r="O21" s="9">
        <f t="shared" si="1"/>
        <v>108402440.27000001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3999591.71</v>
      </c>
      <c r="L22" s="9">
        <v>3300750.32</v>
      </c>
      <c r="M22" s="9">
        <v>3173693.36</v>
      </c>
      <c r="N22" s="9">
        <v>0</v>
      </c>
      <c r="O22" s="9">
        <f t="shared" si="1"/>
        <v>51159611.630000003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2856269.97</v>
      </c>
      <c r="I23" s="9">
        <v>778008.05</v>
      </c>
      <c r="J23" s="9">
        <v>1167815.3899999999</v>
      </c>
      <c r="K23" s="9">
        <v>3369013.33</v>
      </c>
      <c r="L23" s="9">
        <v>3319720.6</v>
      </c>
      <c r="M23" s="9">
        <v>4826162.79</v>
      </c>
      <c r="N23" s="9">
        <v>0</v>
      </c>
      <c r="O23" s="9">
        <f t="shared" si="1"/>
        <v>24476387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60425118.219999999</v>
      </c>
      <c r="J24" s="9">
        <v>2973913.41</v>
      </c>
      <c r="K24" s="9">
        <v>5630830.9100000001</v>
      </c>
      <c r="L24" s="9">
        <v>44298577.009999998</v>
      </c>
      <c r="M24" s="9">
        <v>16867430.780000001</v>
      </c>
      <c r="N24" s="9">
        <v>0</v>
      </c>
      <c r="O24" s="9">
        <f t="shared" si="1"/>
        <v>235394975.89999998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2121189.27</v>
      </c>
      <c r="L25" s="9">
        <v>5610390.2400000002</v>
      </c>
      <c r="M25" s="9">
        <v>2575647.36</v>
      </c>
      <c r="N25" s="9">
        <v>0</v>
      </c>
      <c r="O25" s="9">
        <f t="shared" si="1"/>
        <v>30588650.68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 t="shared" si="3"/>
        <v>45464583.130000003</v>
      </c>
      <c r="M26" s="7">
        <f>+SUM(M27:M35)</f>
        <v>83178783.489999995</v>
      </c>
      <c r="N26" s="7">
        <f t="shared" si="3"/>
        <v>0</v>
      </c>
      <c r="O26" s="7">
        <f>+SUM(C26:N26)</f>
        <v>421531007.63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37149194.93</v>
      </c>
      <c r="L27" s="9">
        <v>5731289.04</v>
      </c>
      <c r="M27" s="9">
        <v>36502724.409999996</v>
      </c>
      <c r="N27" s="9">
        <v>0</v>
      </c>
      <c r="O27" s="9">
        <f t="shared" si="1"/>
        <v>206190903.69999999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430.7</v>
      </c>
      <c r="L28" s="9">
        <v>297449.62</v>
      </c>
      <c r="M28" s="9">
        <v>134449.20000000001</v>
      </c>
      <c r="N28" s="9">
        <v>0</v>
      </c>
      <c r="O28" s="9">
        <f t="shared" si="1"/>
        <v>2239546.5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370037.8</v>
      </c>
      <c r="L29" s="9">
        <v>714601.04</v>
      </c>
      <c r="M29" s="9">
        <v>0</v>
      </c>
      <c r="N29" s="9">
        <v>0</v>
      </c>
      <c r="O29" s="9">
        <f t="shared" si="1"/>
        <v>3566680.09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23504</v>
      </c>
      <c r="K30" s="9">
        <v>26285.1</v>
      </c>
      <c r="L30" s="9">
        <v>0</v>
      </c>
      <c r="M30" s="9">
        <v>0</v>
      </c>
      <c r="N30" s="9">
        <v>0</v>
      </c>
      <c r="O30" s="9">
        <f t="shared" si="1"/>
        <v>92032.5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236492.76</v>
      </c>
      <c r="L31" s="9">
        <v>11057.42</v>
      </c>
      <c r="M31" s="9">
        <v>382084</v>
      </c>
      <c r="N31" s="9">
        <v>0</v>
      </c>
      <c r="O31" s="9">
        <f t="shared" si="1"/>
        <v>2527137.44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53451265.229999997</v>
      </c>
      <c r="L32" s="9">
        <v>16015483.5</v>
      </c>
      <c r="M32" s="9">
        <v>18874520.219999999</v>
      </c>
      <c r="N32" s="9">
        <v>0</v>
      </c>
      <c r="O32" s="9">
        <f t="shared" si="1"/>
        <v>128401253.45999999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1198614.06</v>
      </c>
      <c r="K33" s="9">
        <v>3282922.21</v>
      </c>
      <c r="L33" s="9">
        <v>21641385.34</v>
      </c>
      <c r="M33" s="9">
        <v>25935453.09</v>
      </c>
      <c r="N33" s="9">
        <v>0</v>
      </c>
      <c r="O33" s="9">
        <f t="shared" si="1"/>
        <v>62377581.579999998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1040788.01</v>
      </c>
      <c r="G35" s="9">
        <v>848984.13</v>
      </c>
      <c r="H35" s="9">
        <v>1054767.79</v>
      </c>
      <c r="I35" s="9">
        <v>690507.7</v>
      </c>
      <c r="J35" s="9">
        <v>1312992.2</v>
      </c>
      <c r="K35" s="9">
        <v>1503132.52</v>
      </c>
      <c r="L35" s="9">
        <v>1053317.17</v>
      </c>
      <c r="M35" s="9">
        <v>1349552.57</v>
      </c>
      <c r="N35" s="9">
        <v>0</v>
      </c>
      <c r="O35" s="9">
        <f t="shared" si="1"/>
        <v>16135872.359999998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1109809.3999999999</v>
      </c>
      <c r="M36" s="7">
        <f t="shared" si="4"/>
        <v>0</v>
      </c>
      <c r="N36" s="7">
        <f t="shared" si="4"/>
        <v>0</v>
      </c>
      <c r="O36" s="7">
        <f>+SUM(C36:N36)</f>
        <v>6109809.4000000004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1109809.3999999999</v>
      </c>
      <c r="M37" s="9">
        <v>0</v>
      </c>
      <c r="N37" s="11">
        <v>0</v>
      </c>
      <c r="O37" s="9">
        <f t="shared" si="1"/>
        <v>6109809.4000000004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3949294940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>
        <v>0</v>
      </c>
      <c r="L46" s="9">
        <v>0</v>
      </c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>
        <v>0</v>
      </c>
      <c r="L47" s="9">
        <v>0</v>
      </c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>
        <v>0</v>
      </c>
      <c r="L48" s="9">
        <v>0</v>
      </c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>
        <v>858452659</v>
      </c>
      <c r="L49" s="9">
        <v>0</v>
      </c>
      <c r="M49" s="9">
        <v>0</v>
      </c>
      <c r="N49" s="9"/>
      <c r="O49" s="9">
        <f t="shared" si="1"/>
        <v>3949294940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>
        <v>0</v>
      </c>
      <c r="L50" s="9">
        <v>0</v>
      </c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>
        <v>0</v>
      </c>
      <c r="L51" s="9">
        <v>0</v>
      </c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351569277.02000004</v>
      </c>
      <c r="M52" s="7">
        <f t="shared" si="6"/>
        <v>303317237.22999996</v>
      </c>
      <c r="N52" s="7">
        <f t="shared" si="6"/>
        <v>0</v>
      </c>
      <c r="O52" s="7">
        <f>+SUM(C52:N52)</f>
        <v>1889402123.3700001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3227823.03</v>
      </c>
      <c r="L53" s="9">
        <v>65229975.530000001</v>
      </c>
      <c r="M53" s="9">
        <v>12761352.91</v>
      </c>
      <c r="N53" s="9">
        <v>0</v>
      </c>
      <c r="O53" s="9">
        <f t="shared" si="1"/>
        <v>149478927.59999999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71468.600000000006</v>
      </c>
      <c r="N54" s="9">
        <v>0</v>
      </c>
      <c r="O54" s="9">
        <f t="shared" si="1"/>
        <v>71468.600000000006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234522577.5</v>
      </c>
      <c r="H55" s="9">
        <v>81101356.909999996</v>
      </c>
      <c r="I55" s="9">
        <v>61186128.729999997</v>
      </c>
      <c r="J55" s="12">
        <v>180671822.88999999</v>
      </c>
      <c r="K55" s="12">
        <v>32932814.32</v>
      </c>
      <c r="L55" s="9">
        <v>279418747.16000003</v>
      </c>
      <c r="M55" s="9">
        <v>282762706.00999999</v>
      </c>
      <c r="N55" s="9">
        <v>0</v>
      </c>
      <c r="O55" s="9">
        <f t="shared" si="1"/>
        <v>1495391681.71</v>
      </c>
    </row>
    <row r="56" spans="2:15" x14ac:dyDescent="0.2">
      <c r="B56" s="8" t="s">
        <v>61</v>
      </c>
      <c r="C56" s="9">
        <v>33361875.649999999</v>
      </c>
      <c r="D56" s="9">
        <v>0</v>
      </c>
      <c r="E56" s="9">
        <v>0</v>
      </c>
      <c r="F56" s="10">
        <v>57038605</v>
      </c>
      <c r="G56" s="9">
        <v>0</v>
      </c>
      <c r="H56" s="9">
        <v>0</v>
      </c>
      <c r="I56" s="9">
        <v>0</v>
      </c>
      <c r="J56" s="12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21488190.140000001</v>
      </c>
      <c r="H57" s="9">
        <v>772900</v>
      </c>
      <c r="I57" s="9">
        <v>8276123.25</v>
      </c>
      <c r="J57" s="12">
        <v>15371833.640000001</v>
      </c>
      <c r="K57" s="12">
        <v>370785.06</v>
      </c>
      <c r="L57" s="9">
        <v>6920554.3300000001</v>
      </c>
      <c r="M57" s="9">
        <v>7721709.71</v>
      </c>
      <c r="N57" s="9">
        <v>0</v>
      </c>
      <c r="O57" s="9">
        <f t="shared" si="1"/>
        <v>134325486.65000001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1453501703.8399999</v>
      </c>
      <c r="M62" s="7">
        <f>+SUM(M63:M66)</f>
        <v>865730212.39999998</v>
      </c>
      <c r="N62" s="7">
        <f t="shared" si="7"/>
        <v>0</v>
      </c>
      <c r="O62" s="7">
        <f>+SUM(C62:N62)</f>
        <v>7252921078.3599997</v>
      </c>
    </row>
    <row r="63" spans="2:15" x14ac:dyDescent="0.2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10">
        <v>681543466.24000001</v>
      </c>
      <c r="G63" s="9">
        <v>370753124.95999998</v>
      </c>
      <c r="H63" s="9">
        <v>650132882.71000004</v>
      </c>
      <c r="I63" s="9">
        <v>434513660.25</v>
      </c>
      <c r="J63" s="9">
        <v>318658507.26999998</v>
      </c>
      <c r="K63" s="9">
        <v>515853351.07999998</v>
      </c>
      <c r="L63" s="9">
        <v>1209388853.28</v>
      </c>
      <c r="M63" s="9">
        <v>865730212.39999998</v>
      </c>
      <c r="N63" s="9">
        <v>0</v>
      </c>
      <c r="O63" s="9">
        <f t="shared" si="1"/>
        <v>6924917555.8899994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22313526.07</v>
      </c>
      <c r="L64" s="9">
        <v>244112850.56</v>
      </c>
      <c r="M64" s="9">
        <v>0</v>
      </c>
      <c r="N64" s="9">
        <v>0</v>
      </c>
      <c r="O64" s="9">
        <f t="shared" si="1"/>
        <v>328003522.47000003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2381080818.3600001</v>
      </c>
      <c r="G84" s="15">
        <f t="shared" si="14"/>
        <v>1067301581.45</v>
      </c>
      <c r="H84" s="15">
        <f t="shared" si="14"/>
        <v>997028147.83000004</v>
      </c>
      <c r="I84" s="15">
        <f t="shared" si="14"/>
        <v>1133207335.8399999</v>
      </c>
      <c r="J84" s="15">
        <f t="shared" si="14"/>
        <v>752687663.79999995</v>
      </c>
      <c r="K84" s="15">
        <f t="shared" si="14"/>
        <v>1695161184.5299997</v>
      </c>
      <c r="L84" s="15">
        <f t="shared" si="14"/>
        <v>2136956500.6500001</v>
      </c>
      <c r="M84" s="15">
        <f t="shared" si="14"/>
        <v>1518583934.96</v>
      </c>
      <c r="N84" s="15">
        <f t="shared" si="14"/>
        <v>0</v>
      </c>
      <c r="O84" s="15">
        <f>+O82+O79+O76+O70+O67+O62+O52+O45+O36+O26+O16+O10</f>
        <v>15755558450.16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M86" s="18"/>
      <c r="Q86" s="18"/>
    </row>
    <row r="87" spans="2:17" ht="45.75" thickBot="1" x14ac:dyDescent="0.3">
      <c r="B87" s="16" t="s">
        <v>91</v>
      </c>
      <c r="D87" s="27"/>
      <c r="M87" s="9"/>
      <c r="Q87" s="19"/>
    </row>
    <row r="88" spans="2:17" ht="84.75" customHeight="1" thickBot="1" x14ac:dyDescent="0.3">
      <c r="B88" s="20" t="s">
        <v>92</v>
      </c>
    </row>
    <row r="89" spans="2:17" ht="15.75" thickBot="1" x14ac:dyDescent="0.3">
      <c r="B89" s="29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A3:Q95"/>
  <sheetViews>
    <sheetView showGridLines="0" view="pageBreakPreview" topLeftCell="B44" zoomScale="85" zoomScaleNormal="25" zoomScaleSheetLayoutView="85" workbookViewId="0">
      <pane xSplit="1" topLeftCell="C1" activePane="topRight" state="frozen"/>
      <selection activeCell="B1" sqref="B1"/>
      <selection pane="topRight" activeCell="M54" sqref="M54"/>
    </sheetView>
  </sheetViews>
  <sheetFormatPr baseColWidth="10" defaultColWidth="11.42578125" defaultRowHeight="15" x14ac:dyDescent="0.25"/>
  <cols>
    <col min="1" max="1" width="11.85546875" style="1" hidden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30" t="s">
        <v>108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.75" x14ac:dyDescent="0.25">
      <c r="B4" s="32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5.75" customHeight="1" x14ac:dyDescent="0.25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15.75" customHeight="1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122483051.3</v>
      </c>
      <c r="K10" s="7">
        <f t="shared" si="0"/>
        <v>123955037.09999999</v>
      </c>
      <c r="L10" s="7">
        <f t="shared" si="0"/>
        <v>210444815.54000002</v>
      </c>
      <c r="M10" s="7">
        <f t="shared" si="0"/>
        <v>222610982.46000001</v>
      </c>
      <c r="N10" s="7">
        <f t="shared" si="0"/>
        <v>0</v>
      </c>
      <c r="O10" s="7">
        <f>+SUM(C10:N10)</f>
        <v>1607441005.8699999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f>VLOOKUP(B11,[1]RefCCPCuenta!$B$9:$L$11,8,FALSE)</f>
        <v>100110039.38</v>
      </c>
      <c r="I11" s="9">
        <f>VLOOKUP(B11,[1]RefCCPCuenta!$B$9:$J$49,9,FALSE)</f>
        <v>100256695.09</v>
      </c>
      <c r="J11" s="9">
        <f>VLOOKUP(B11,[1]RefCCPCuenta!$B$9:$L$49,10,FALSE)</f>
        <v>102130094.78</v>
      </c>
      <c r="K11" s="10">
        <f>VLOOKUP(B11,[1]RefCCPCuenta!$B$9:$L$49,11,FALSE)</f>
        <v>103166705.61</v>
      </c>
      <c r="L11" s="9">
        <f>VLOOKUP(B11,[2]RefCCPCuenta!$B$9:$N$49,12,FALSE)</f>
        <v>104229151.05</v>
      </c>
      <c r="M11" s="9">
        <f>VLOOKUP(B11,[2]RefCCPCuenta!$B$9:$N$49,13,FALSE)</f>
        <v>193496234.66</v>
      </c>
      <c r="N11" s="9">
        <v>0</v>
      </c>
      <c r="O11" s="9">
        <f>+SUM(C11:N11)</f>
        <v>1207177928.8900001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f>VLOOKUP(B12,[1]RefCCPCuenta!$B$9:$L$11,8,FALSE)</f>
        <v>5241000</v>
      </c>
      <c r="I12" s="9">
        <f>VLOOKUP(B12,[1]RefCCPCuenta!$B$9:$J$49,9,FALSE)</f>
        <v>5213500</v>
      </c>
      <c r="J12" s="9">
        <f>VLOOKUP(B12,[1]RefCCPCuenta!$B$9:$L$49,10,FALSE)</f>
        <v>5228500</v>
      </c>
      <c r="K12" s="10">
        <f>VLOOKUP(B12,[1]RefCCPCuenta!$B$9:$L$49,11,FALSE)</f>
        <v>5273500</v>
      </c>
      <c r="L12" s="9">
        <f>VLOOKUP(B12,[2]RefCCPCuenta!$B$9:$N$49,12,FALSE)</f>
        <v>90730041.370000005</v>
      </c>
      <c r="M12" s="9">
        <f>VLOOKUP(B12,[2]RefCCPCuenta!$B$9:$N$49,13,FALSE)</f>
        <v>13495847.27</v>
      </c>
      <c r="N12" s="9">
        <v>0</v>
      </c>
      <c r="O12" s="9">
        <f t="shared" ref="O12:O77" si="1">+SUM(C12:N12)</f>
        <v>233477337.58000001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f>VLOOKUP(B15,[1]RefCCPCuenta!$B$9:$L$11,8,FALSE)</f>
        <v>15011553.609999999</v>
      </c>
      <c r="I15" s="9">
        <f>VLOOKUP(B15,[1]RefCCPCuenta!$B$9:$J$49,9,FALSE)</f>
        <v>15229251.76</v>
      </c>
      <c r="J15" s="9">
        <f>VLOOKUP(B15,[1]RefCCPCuenta!$B$9:$L$49,10,FALSE)</f>
        <v>15124456.52</v>
      </c>
      <c r="K15" s="10">
        <f>VLOOKUP(B15,[1]RefCCPCuenta!$B$9:$L$49,11,FALSE)</f>
        <v>15514831.49</v>
      </c>
      <c r="L15" s="9">
        <f>VLOOKUP(B15,[2]RefCCPCuenta!$B$9:$N$49,12,FALSE)</f>
        <v>15485623.119999999</v>
      </c>
      <c r="M15" s="9">
        <f>VLOOKUP(B15,[2]RefCCPCuenta!$B$9:$N$49,13,FALSE)</f>
        <v>15618900.529999999</v>
      </c>
      <c r="N15" s="9">
        <v>0</v>
      </c>
      <c r="O15" s="9">
        <f t="shared" si="1"/>
        <v>166785739.40000001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110131483.47</v>
      </c>
      <c r="J16" s="7">
        <f>+SUM(J17:J25)</f>
        <v>27407101.460000001</v>
      </c>
      <c r="K16" s="7">
        <f t="shared" si="2"/>
        <v>42035427.619999997</v>
      </c>
      <c r="L16" s="7">
        <f t="shared" si="2"/>
        <v>74866311.719999999</v>
      </c>
      <c r="M16" s="7">
        <f t="shared" si="2"/>
        <v>43746719.379999995</v>
      </c>
      <c r="N16" s="7">
        <f t="shared" si="2"/>
        <v>0</v>
      </c>
      <c r="O16" s="7">
        <f>+SUM(C16:N16)</f>
        <v>628858485.52999997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f>VLOOKUP(B17,[1]RefCCPCuenta!$B$13:$L$49,8,FALSE)</f>
        <v>2530698.71</v>
      </c>
      <c r="I17" s="9">
        <f>VLOOKUP(B17,[1]RefCCPCuenta!$B$13:$L$49,9,FALSE)</f>
        <v>4972430.51</v>
      </c>
      <c r="J17" s="9">
        <f>VLOOKUP(B17,[1]RefCCPCuenta!$B$13:$L$49,10,FALSE)</f>
        <v>2467510.79</v>
      </c>
      <c r="K17" s="9">
        <v>4684362.29</v>
      </c>
      <c r="L17" s="9">
        <f>VLOOKUP(B17,[2]RefCCPCuenta!$B$9:$N$49,12,FALSE)</f>
        <v>1795466.33</v>
      </c>
      <c r="M17" s="9">
        <f>VLOOKUP(B17,[2]RefCCPCuenta!$B$9:$N$49,13,FALSE)</f>
        <v>3640793.85</v>
      </c>
      <c r="N17" s="9">
        <v>0</v>
      </c>
      <c r="O17" s="9">
        <f t="shared" si="1"/>
        <v>37890657.5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f>VLOOKUP(B18,[1]RefCCPCuenta!$B$13:$L$49,8,FALSE)</f>
        <v>1938740</v>
      </c>
      <c r="I18" s="9">
        <f>VLOOKUP(B18,[1]RefCCPCuenta!$B$13:$L$49,9,FALSE)</f>
        <v>30144752</v>
      </c>
      <c r="J18" s="9">
        <f>VLOOKUP(B18,[1]RefCCPCuenta!$B$13:$L$49,10,FALSE)</f>
        <v>8113985.5099999998</v>
      </c>
      <c r="K18" s="9">
        <v>8164541.3200000003</v>
      </c>
      <c r="L18" s="9">
        <f>VLOOKUP(B18,[2]RefCCPCuenta!$B$9:$N$49,12,FALSE)</f>
        <v>9501360</v>
      </c>
      <c r="M18" s="9">
        <f>VLOOKUP(B18,[2]RefCCPCuenta!$B$9:$N$49,13,FALSE)</f>
        <v>1691846.48</v>
      </c>
      <c r="N18" s="9">
        <v>0</v>
      </c>
      <c r="O18" s="9">
        <f t="shared" si="1"/>
        <v>95374505.750000015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f>VLOOKUP(B19,[1]RefCCPCuenta!$B$13:$L$49,8,FALSE)</f>
        <v>2354950</v>
      </c>
      <c r="I19" s="9">
        <f>VLOOKUP(B19,[1]RefCCPCuenta!$B$13:$L$49,9,FALSE)</f>
        <v>3147880</v>
      </c>
      <c r="J19" s="9">
        <f>VLOOKUP(B19,[1]RefCCPCuenta!$B$13:$L$49,10,FALSE)</f>
        <v>1688765</v>
      </c>
      <c r="K19" s="9">
        <v>2786459.5</v>
      </c>
      <c r="L19" s="9">
        <f>VLOOKUP(B19,[2]RefCCPCuenta!$B$9:$N$49,12,FALSE)</f>
        <v>1879702.5</v>
      </c>
      <c r="M19" s="9">
        <f>VLOOKUP(B19,[2]RefCCPCuenta!$B$9:$N$49,13,FALSE)</f>
        <v>6361072.2000000002</v>
      </c>
      <c r="N19" s="9">
        <v>0</v>
      </c>
      <c r="O19" s="9">
        <f t="shared" si="1"/>
        <v>30120241.199999999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f>VLOOKUP(B20,[1]RefCCPCuenta!$B$13:$L$49,8,FALSE)</f>
        <v>535600</v>
      </c>
      <c r="I20" s="9">
        <f>VLOOKUP(B20,[1]RefCCPCuenta!$B$13:$L$49,9,FALSE)</f>
        <v>0</v>
      </c>
      <c r="J20" s="9">
        <f>VLOOKUP(B20,[1]RefCCPCuenta!$B$13:$L$49,10,FALSE)</f>
        <v>511311.8</v>
      </c>
      <c r="K20" s="9">
        <v>5866110</v>
      </c>
      <c r="L20" s="9">
        <f>VLOOKUP(B20,[2]RefCCPCuenta!$B$9:$N$49,12,FALSE)</f>
        <v>0</v>
      </c>
      <c r="M20" s="9">
        <f>VLOOKUP(B20,[2]RefCCPCuenta!$B$9:$N$49,13,FALSE)</f>
        <v>0</v>
      </c>
      <c r="N20" s="9">
        <v>0</v>
      </c>
      <c r="O20" s="9">
        <f t="shared" si="1"/>
        <v>15451015.600000001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f>VLOOKUP(B21,[1]RefCCPCuenta!$B$13:$L$49,8,FALSE)</f>
        <v>3906633.3</v>
      </c>
      <c r="I21" s="9">
        <f>VLOOKUP(B21,[1]RefCCPCuenta!$B$13:$L$49,9,FALSE)</f>
        <v>6566926.54</v>
      </c>
      <c r="J21" s="9">
        <f>VLOOKUP(B21,[1]RefCCPCuenta!$B$13:$L$49,10,FALSE)</f>
        <v>3960505.37</v>
      </c>
      <c r="K21" s="9">
        <v>5413329.29</v>
      </c>
      <c r="L21" s="9">
        <f>VLOOKUP(B21,[2]RefCCPCuenta!$B$9:$N$49,12,FALSE)</f>
        <v>5160344.72</v>
      </c>
      <c r="M21" s="9">
        <f>VLOOKUP(B21,[2]RefCCPCuenta!$B$9:$N$49,13,FALSE)</f>
        <v>4610072.5599999996</v>
      </c>
      <c r="N21" s="9">
        <v>0</v>
      </c>
      <c r="O21" s="9">
        <f t="shared" si="1"/>
        <v>108402440.27000001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f>VLOOKUP(B22,[1]RefCCPCuenta!$B$13:$L$49,8,FALSE)</f>
        <v>2776571.64</v>
      </c>
      <c r="I22" s="9">
        <f>VLOOKUP(B22,[1]RefCCPCuenta!$B$13:$L$49,9,FALSE)</f>
        <v>2842485.99</v>
      </c>
      <c r="J22" s="9">
        <f>VLOOKUP(B22,[1]RefCCPCuenta!$B$13:$L$49,10,FALSE)</f>
        <v>2171310.52</v>
      </c>
      <c r="K22" s="9">
        <v>3999591.71</v>
      </c>
      <c r="L22" s="9">
        <f>VLOOKUP(B22,[2]RefCCPCuenta!$B$9:$N$49,12,FALSE)</f>
        <v>3300750.32</v>
      </c>
      <c r="M22" s="9">
        <f>VLOOKUP(B22,[2]RefCCPCuenta!$B$9:$N$49,13,FALSE)</f>
        <v>3173693.36</v>
      </c>
      <c r="N22" s="9">
        <v>0</v>
      </c>
      <c r="O22" s="9">
        <f t="shared" si="1"/>
        <v>51159611.630000003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f>VLOOKUP(B23,[1]RefCCPCuenta!$B$13:$L$49,8,FALSE)</f>
        <v>2856269.97</v>
      </c>
      <c r="I23" s="9">
        <f>VLOOKUP(B23,[1]RefCCPCuenta!$B$13:$L$49,9,FALSE)</f>
        <v>778008.05</v>
      </c>
      <c r="J23" s="9">
        <f>VLOOKUP(B23,[1]RefCCPCuenta!$B$13:$L$49,10,FALSE)</f>
        <v>1167815.3899999999</v>
      </c>
      <c r="K23" s="9">
        <v>3369013.33</v>
      </c>
      <c r="L23" s="9">
        <f>VLOOKUP(B23,[2]RefCCPCuenta!$B$9:$N$49,12,FALSE)</f>
        <v>3319720.6</v>
      </c>
      <c r="M23" s="9">
        <f>VLOOKUP(B23,[2]RefCCPCuenta!$B$9:$N$49,13,FALSE)</f>
        <v>4826162.79</v>
      </c>
      <c r="N23" s="9">
        <v>0</v>
      </c>
      <c r="O23" s="9">
        <f t="shared" si="1"/>
        <v>24476387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f>VLOOKUP(B24,[1]RefCCPCuenta!$B$13:$L$49,8,FALSE)</f>
        <v>1964862.37</v>
      </c>
      <c r="I24" s="9">
        <f>VLOOKUP(B24,[1]RefCCPCuenta!$B$13:$L$49,9,FALSE)</f>
        <v>60425118.219999999</v>
      </c>
      <c r="J24" s="9">
        <f>VLOOKUP(B24,[1]RefCCPCuenta!$B$13:$L$49,10,FALSE)</f>
        <v>2973913.41</v>
      </c>
      <c r="K24" s="9">
        <v>5630830.9100000001</v>
      </c>
      <c r="L24" s="9">
        <f>VLOOKUP(B24,[2]RefCCPCuenta!$B$9:$N$49,12,FALSE)</f>
        <v>44298577.009999998</v>
      </c>
      <c r="M24" s="9">
        <f>VLOOKUP(B24,[2]RefCCPCuenta!$B$9:$N$49,13,FALSE)</f>
        <v>16867430.780000001</v>
      </c>
      <c r="N24" s="9">
        <v>0</v>
      </c>
      <c r="O24" s="9">
        <f t="shared" si="1"/>
        <v>235394975.89999998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f>VLOOKUP(B25,[1]RefCCPCuenta!$B$13:$L$49,8,FALSE)</f>
        <v>2121480.7000000002</v>
      </c>
      <c r="I25" s="9">
        <f>VLOOKUP(B25,[1]RefCCPCuenta!$B$13:$L$49,9,FALSE)</f>
        <v>1253882.1599999999</v>
      </c>
      <c r="J25" s="9">
        <f>VLOOKUP(B25,[1]RefCCPCuenta!$B$13:$L$49,10,FALSE)</f>
        <v>4351983.67</v>
      </c>
      <c r="K25" s="9">
        <v>2121189.27</v>
      </c>
      <c r="L25" s="9">
        <f>VLOOKUP(B25,[2]RefCCPCuenta!$B$9:$N$49,12,FALSE)</f>
        <v>5610390.2400000002</v>
      </c>
      <c r="M25" s="9">
        <f>VLOOKUP(B25,[2]RefCCPCuenta!$B$9:$N$49,13,FALSE)</f>
        <v>2575647.36</v>
      </c>
      <c r="N25" s="9">
        <v>0</v>
      </c>
      <c r="O25" s="9">
        <f t="shared" si="1"/>
        <v>30588650.68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>+SUM(H27:H35)</f>
        <v>11752562.539999999</v>
      </c>
      <c r="I26" s="7">
        <f t="shared" si="3"/>
        <v>19115159.049999997</v>
      </c>
      <c r="J26" s="7">
        <f t="shared" si="3"/>
        <v>44743318.270000003</v>
      </c>
      <c r="K26" s="7">
        <f t="shared" si="3"/>
        <v>96019761.249999985</v>
      </c>
      <c r="L26" s="7">
        <f>+SUM(L27:L35)</f>
        <v>45464583.130000003</v>
      </c>
      <c r="M26" s="7">
        <f>+SUM(M27:M35)</f>
        <v>83178783.489999995</v>
      </c>
      <c r="N26" s="7">
        <f t="shared" si="3"/>
        <v>0</v>
      </c>
      <c r="O26" s="7">
        <f>+SUM(C26:N26)</f>
        <v>421531007.63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f>VLOOKUP(B27,[1]RefCCPCuenta!$B$13:$L$49,8,FALSE)</f>
        <v>7965083.6100000003</v>
      </c>
      <c r="I27" s="9">
        <f>VLOOKUP(B27,[1]RefCCPCuenta!$B$13:$L$49,9,FALSE)</f>
        <v>15960614.939999999</v>
      </c>
      <c r="J27" s="9">
        <f>VLOOKUP(B27,[1]RefCCPCuenta!$B$13:$L$49,10,FALSE)</f>
        <v>42022093.509999998</v>
      </c>
      <c r="K27" s="9">
        <v>37149194.93</v>
      </c>
      <c r="L27" s="9">
        <f>VLOOKUP(B27,[2]RefCCPCuenta!$B$9:$N$49,12,FALSE)</f>
        <v>5731289.04</v>
      </c>
      <c r="M27" s="9">
        <f>VLOOKUP(B27,[2]RefCCPCuenta!$B$9:$N$49,13,FALSE)</f>
        <v>36502724.409999996</v>
      </c>
      <c r="N27" s="9">
        <v>0</v>
      </c>
      <c r="O27" s="9">
        <f t="shared" si="1"/>
        <v>206190903.69999999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f>VLOOKUP(B28,[1]RefCCPCuenta!$B$13:$L$49,8,FALSE)</f>
        <v>460908</v>
      </c>
      <c r="I28" s="9">
        <f>VLOOKUP(B28,[1]RefCCPCuenta!$B$13:$L$49,9,FALSE)</f>
        <v>0</v>
      </c>
      <c r="J28" s="9">
        <f>VLOOKUP(B28,[1]RefCCPCuenta!$B$13:$L$49,10,FALSE)</f>
        <v>22732.48</v>
      </c>
      <c r="K28" s="9">
        <v>430.7</v>
      </c>
      <c r="L28" s="9">
        <f>VLOOKUP(B28,[2]RefCCPCuenta!$B$9:$N$49,12,FALSE)</f>
        <v>297449.62</v>
      </c>
      <c r="M28" s="9">
        <f>VLOOKUP(B28,[2]RefCCPCuenta!$B$9:$N$49,13,FALSE)</f>
        <v>134449.20000000001</v>
      </c>
      <c r="N28" s="9">
        <v>0</v>
      </c>
      <c r="O28" s="9">
        <f t="shared" si="1"/>
        <v>2239546.5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f>VLOOKUP(B29,[1]RefCCPCuenta!$B$13:$L$49,8,FALSE)</f>
        <v>751425.38</v>
      </c>
      <c r="I29" s="9">
        <f>VLOOKUP(B29,[1]RefCCPCuenta!$B$13:$L$49,9,FALSE)</f>
        <v>0</v>
      </c>
      <c r="J29" s="9">
        <f>VLOOKUP(B29,[1]RefCCPCuenta!$B$13:$L$49,10,FALSE)</f>
        <v>55853.45</v>
      </c>
      <c r="K29" s="9">
        <v>370037.8</v>
      </c>
      <c r="L29" s="9">
        <f>VLOOKUP(B29,[2]RefCCPCuenta!$B$9:$N$49,12,FALSE)</f>
        <v>714601.04</v>
      </c>
      <c r="M29" s="9">
        <f>VLOOKUP(B29,[2]RefCCPCuenta!$B$9:$N$49,13,FALSE)</f>
        <v>0</v>
      </c>
      <c r="N29" s="9">
        <v>0</v>
      </c>
      <c r="O29" s="9">
        <f t="shared" si="1"/>
        <v>3566680.09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f>VLOOKUP(B30,[1]RefCCPCuenta!$B$13:$L$49,8,FALSE)</f>
        <v>0</v>
      </c>
      <c r="I30" s="9">
        <f>VLOOKUP(B30,[1]RefCCPCuenta!$B$13:$L$49,9,FALSE)</f>
        <v>0</v>
      </c>
      <c r="J30" s="9">
        <f>VLOOKUP(B30,[1]RefCCPCuenta!$B$13:$L$49,10,FALSE)</f>
        <v>23504</v>
      </c>
      <c r="K30" s="9">
        <v>26285.1</v>
      </c>
      <c r="L30" s="9">
        <f>VLOOKUP(B30,[2]RefCCPCuenta!$B$9:$N$49,12,FALSE)</f>
        <v>0</v>
      </c>
      <c r="M30" s="9">
        <f>VLOOKUP(B30,[2]RefCCPCuenta!$B$9:$N$49,13,FALSE)</f>
        <v>0</v>
      </c>
      <c r="N30" s="9">
        <v>0</v>
      </c>
      <c r="O30" s="9">
        <f t="shared" si="1"/>
        <v>92032.5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f>VLOOKUP(B31,[1]RefCCPCuenta!$B$13:$L$49,8,FALSE)</f>
        <v>3468</v>
      </c>
      <c r="I31" s="9">
        <f>VLOOKUP(B31,[1]RefCCPCuenta!$B$13:$L$49,9,FALSE)</f>
        <v>584572</v>
      </c>
      <c r="J31" s="9">
        <f>VLOOKUP(B31,[1]RefCCPCuenta!$B$13:$L$49,10,FALSE)</f>
        <v>17545.45</v>
      </c>
      <c r="K31" s="9">
        <v>236492.76</v>
      </c>
      <c r="L31" s="9">
        <f>VLOOKUP(B31,[2]RefCCPCuenta!$B$9:$N$49,12,FALSE)</f>
        <v>11057.42</v>
      </c>
      <c r="M31" s="9">
        <f>VLOOKUP(B31,[2]RefCCPCuenta!$B$9:$N$49,13,FALSE)</f>
        <v>382084</v>
      </c>
      <c r="N31" s="9">
        <v>0</v>
      </c>
      <c r="O31" s="9">
        <f t="shared" si="1"/>
        <v>2527137.44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f>VLOOKUP(B32,[1]RefCCPCuenta!$B$13:$L$49,8,FALSE)</f>
        <v>661738.49</v>
      </c>
      <c r="I32" s="9">
        <f>VLOOKUP(B32,[1]RefCCPCuenta!$B$13:$L$49,9,FALSE)</f>
        <v>698918.51</v>
      </c>
      <c r="J32" s="9">
        <f>VLOOKUP(B32,[1]RefCCPCuenta!$B$13:$L$49,10,FALSE)</f>
        <v>89983.12</v>
      </c>
      <c r="K32" s="9">
        <v>53451265.229999997</v>
      </c>
      <c r="L32" s="9">
        <f>VLOOKUP(B32,[2]RefCCPCuenta!$B$9:$N$49,12,FALSE)</f>
        <v>16015483.5</v>
      </c>
      <c r="M32" s="9">
        <f>VLOOKUP(B32,[2]RefCCPCuenta!$B$9:$N$49,13,FALSE)</f>
        <v>18874520.219999999</v>
      </c>
      <c r="N32" s="9">
        <v>0</v>
      </c>
      <c r="O32" s="9">
        <f t="shared" si="1"/>
        <v>128401253.45999999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f>VLOOKUP(B33,[1]RefCCPCuenta!$B$13:$L$49,8,FALSE)</f>
        <v>855171.27</v>
      </c>
      <c r="I33" s="9">
        <f>VLOOKUP(B33,[1]RefCCPCuenta!$B$13:$L$49,9,FALSE)</f>
        <v>1180545.8999999999</v>
      </c>
      <c r="J33" s="9">
        <f>VLOOKUP(B33,[1]RefCCPCuenta!$B$13:$L$49,10,FALSE)</f>
        <v>1198614.06</v>
      </c>
      <c r="K33" s="9">
        <v>3282922.21</v>
      </c>
      <c r="L33" s="9">
        <f>VLOOKUP(B33,[2]RefCCPCuenta!$B$9:$N$49,12,FALSE)</f>
        <v>21641385.34</v>
      </c>
      <c r="M33" s="9">
        <f>VLOOKUP(B33,[2]RefCCPCuenta!$B$9:$N$49,13,FALSE)</f>
        <v>25935453.09</v>
      </c>
      <c r="N33" s="9">
        <v>0</v>
      </c>
      <c r="O33" s="9">
        <f t="shared" si="1"/>
        <v>62377581.579999998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f>VLOOKUP(B35,[1]RefCCPCuenta!$B$13:$L$49,8,FALSE)</f>
        <v>1054767.79</v>
      </c>
      <c r="I35" s="9">
        <f>VLOOKUP(B35,[1]RefCCPCuenta!$B$13:$L$49,9,FALSE)</f>
        <v>690507.7</v>
      </c>
      <c r="J35" s="9">
        <f>VLOOKUP(B35,[1]RefCCPCuenta!$B$13:$L$49,10,FALSE)</f>
        <v>1312992.2</v>
      </c>
      <c r="K35" s="9">
        <v>1503132.52</v>
      </c>
      <c r="L35" s="9">
        <f>VLOOKUP(B35,[2]RefCCPCuenta!$B$9:$N$49,12,FALSE)</f>
        <v>1053317.17</v>
      </c>
      <c r="M35" s="9">
        <f>VLOOKUP(B35,[2]RefCCPCuenta!$B$9:$N$49,13,FALSE)</f>
        <v>1349552.57</v>
      </c>
      <c r="N35" s="9">
        <v>0</v>
      </c>
      <c r="O35" s="9">
        <f t="shared" si="1"/>
        <v>16135872.359999998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>+SUM(H37:H44)</f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1109809.3999999999</v>
      </c>
      <c r="M36" s="7">
        <f t="shared" si="4"/>
        <v>0</v>
      </c>
      <c r="N36" s="7">
        <f t="shared" si="4"/>
        <v>0</v>
      </c>
      <c r="O36" s="7">
        <f>+SUM(C36:N36)</f>
        <v>6109809.4000000004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f>VLOOKUP(B37,[1]RefCCPCuenta!$B$13:$L$49,8,FALSE)</f>
        <v>100000</v>
      </c>
      <c r="I37" s="9">
        <f>VLOOKUP(B37,[1]RefCCPCuenta!$B$13:$L$49,9,FALSE)</f>
        <v>2900000</v>
      </c>
      <c r="J37" s="9">
        <f>VLOOKUP(B37,[1]RefCCPCuenta!$B$13:$L$49,10,FALSE)</f>
        <v>200000</v>
      </c>
      <c r="K37" s="9">
        <f>VLOOKUP(B37,[1]RefCCPCuenta!$B$13:$L$49,11,FALSE)</f>
        <v>0</v>
      </c>
      <c r="L37" s="9">
        <f>VLOOKUP(B37,[2]RefCCPCuenta!$B$9:$N$49,12,FALSE)</f>
        <v>1109809.3999999999</v>
      </c>
      <c r="M37" s="9">
        <f>VLOOKUP(B37,[2]RefCCPCuenta!$B$9:$N$49,13,FALSE)</f>
        <v>0</v>
      </c>
      <c r="N37" s="11">
        <v>0</v>
      </c>
      <c r="O37" s="9">
        <f t="shared" si="1"/>
        <v>6109809.4000000004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>VLOOKUP(B38,[1]RefCCPCuenta!$B$13:$L$49,8,FALSE)</f>
        <v>0</v>
      </c>
      <c r="I38" s="9">
        <f>VLOOKUP(B38,[1]RefCCPCuenta!$B$13:$L$49,9,FALSE)</f>
        <v>0</v>
      </c>
      <c r="J38" s="9">
        <f>VLOOKUP(B38,[1]RefCCPCuenta!$B$13:$L$49,10,FALSE)</f>
        <v>0</v>
      </c>
      <c r="K38" s="9">
        <f>VLOOKUP(B38,[1]RefCCPCuenta!$B$13:$L$49,11,FALSE)</f>
        <v>0</v>
      </c>
      <c r="L38" s="9">
        <f>VLOOKUP(B38,[2]RefCCPCuenta!$B$9:$N$49,12,FALSE)</f>
        <v>0</v>
      </c>
      <c r="M38" s="9">
        <f>VLOOKUP(B38,[2]RefCCPCuenta!$B$9:$N$49,13,FALSE)</f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>VLOOKUP(B43,[1]RefCCPCuenta!$B$13:$L$49,8,FALSE)</f>
        <v>0</v>
      </c>
      <c r="I43" s="9">
        <f>VLOOKUP(B43,[1]RefCCPCuenta!$B$13:$L$49,9,FALSE)</f>
        <v>0</v>
      </c>
      <c r="J43" s="9">
        <f>VLOOKUP(B43,[1]RefCCPCuenta!$B$13:$L$49,10,FALSE)</f>
        <v>0</v>
      </c>
      <c r="K43" s="9">
        <f>VLOOKUP(B43,[1]RefCCPCuenta!$B$13:$L$49,11,FALSE)</f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>+SUM(H46:H51)</f>
        <v>95505979</v>
      </c>
      <c r="I45" s="7">
        <f t="shared" si="5"/>
        <v>359379860</v>
      </c>
      <c r="J45" s="7">
        <f t="shared" si="5"/>
        <v>0</v>
      </c>
      <c r="K45" s="7">
        <f t="shared" si="5"/>
        <v>858452659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3949294940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f>VLOOKUP(B49,[1]RefCCPCuenta!$B$13:$L$49,8,FALSE)</f>
        <v>95505979</v>
      </c>
      <c r="I49" s="9">
        <f>VLOOKUP(B49,[1]RefCCPCuenta!$B$13:$L$49,9,FALSE)</f>
        <v>359379860</v>
      </c>
      <c r="J49" s="9">
        <f>VLOOKUP(B49,[1]RefCCPCuenta!$B$13:$L$49,10,FALSE)</f>
        <v>0</v>
      </c>
      <c r="K49" s="9">
        <f>VLOOKUP(B49,[1]RefCCPCuenta!$B$13:$L$49,11,FALSE)</f>
        <v>858452659</v>
      </c>
      <c r="L49" s="9">
        <v>0</v>
      </c>
      <c r="M49" s="9">
        <v>0</v>
      </c>
      <c r="N49" s="9"/>
      <c r="O49" s="9">
        <f t="shared" si="1"/>
        <v>3949294940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>+SUM(H53:H61)</f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36531422.410000004</v>
      </c>
      <c r="L52" s="7">
        <f t="shared" si="6"/>
        <v>351569277.02000004</v>
      </c>
      <c r="M52" s="7">
        <f t="shared" si="6"/>
        <v>303317237.22999996</v>
      </c>
      <c r="N52" s="7">
        <f t="shared" si="6"/>
        <v>0</v>
      </c>
      <c r="O52" s="7">
        <f>+SUM(C52:N52)</f>
        <v>1889402123.3700001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f>VLOOKUP(B53,[1]RefCCPCuenta!$B$13:$L$49,8,FALSE)</f>
        <v>15892498.99</v>
      </c>
      <c r="I53" s="9">
        <f>VLOOKUP(B53,[1]RefCCPCuenta!$B$13:$L$49,9,FALSE)</f>
        <v>7348622.9199999999</v>
      </c>
      <c r="J53" s="9">
        <f>VLOOKUP(B53,[1]RefCCPCuenta!$B$13:$L$49,10,FALSE)</f>
        <v>3491249.05</v>
      </c>
      <c r="K53" s="9">
        <v>3227823.03</v>
      </c>
      <c r="L53" s="9">
        <f>VLOOKUP(B53,[2]RefCCPCuenta!$B$9:$N$49,12,FALSE)</f>
        <v>65229975.530000001</v>
      </c>
      <c r="M53" s="9">
        <f>VLOOKUP(B53,[2]RefCCPCuenta!$B$9:$N$49,13,FALSE)</f>
        <v>12761352.91</v>
      </c>
      <c r="N53" s="9">
        <v>0</v>
      </c>
      <c r="O53" s="9">
        <f t="shared" si="1"/>
        <v>149478927.59999999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71468.600000000006</v>
      </c>
      <c r="N54" s="9">
        <v>0</v>
      </c>
      <c r="O54" s="9">
        <f t="shared" si="1"/>
        <v>71468.600000000006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f>VLOOKUP(B55,[1]RefCCPCuenta!$B$13:$L$49,8,FALSE)</f>
        <v>81101356.909999996</v>
      </c>
      <c r="I55" s="9">
        <f>VLOOKUP(B55,[1]RefCCPCuenta!$B$13:$L$49,9,FALSE)</f>
        <v>61186128.729999997</v>
      </c>
      <c r="J55" s="9">
        <f>VLOOKUP(B55,[1]RefCCPCuenta!$B$13:$L$49,10,FALSE)</f>
        <v>180671822.88999999</v>
      </c>
      <c r="K55" s="9">
        <v>32932814.32</v>
      </c>
      <c r="L55" s="9">
        <f>VLOOKUP(B55,[2]RefCCPCuenta!$B$9:$N$49,12,FALSE)</f>
        <v>279418747.16000003</v>
      </c>
      <c r="M55" s="9">
        <f>VLOOKUP(B55,[2]RefCCPCuenta!$B$9:$N$49,13,FALSE)</f>
        <v>282762706.00999999</v>
      </c>
      <c r="N55" s="9">
        <v>0</v>
      </c>
      <c r="O55" s="9">
        <f t="shared" si="1"/>
        <v>1495391681.71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f>VLOOKUP(B56,[1]RefCCPCuenta!$B$13:$L$49,8,FALSE)</f>
        <v>0</v>
      </c>
      <c r="I56" s="9">
        <f>VLOOKUP(B56,[1]RefCCPCuenta!$B$13:$L$49,9,FALSE)</f>
        <v>0</v>
      </c>
      <c r="J56" s="9">
        <f>VLOOKUP(B56,[1]RefCCPCuenta!$B$13:$L$49,10,FALSE)</f>
        <v>5549445.4000000004</v>
      </c>
      <c r="K56" s="9">
        <v>0</v>
      </c>
      <c r="L56" s="9">
        <f>VLOOKUP(B56,[2]RefCCPCuenta!$B$9:$N$49,12,FALSE)</f>
        <v>0</v>
      </c>
      <c r="M56" s="9">
        <f>VLOOKUP(B56,[2]RefCCPCuenta!$B$9:$N$49,13,FALSE)</f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f>VLOOKUP(B57,[1]RefCCPCuenta!$B$13:$L$49,8,FALSE)</f>
        <v>772900</v>
      </c>
      <c r="I57" s="9">
        <f>VLOOKUP(B57,[1]RefCCPCuenta!$B$13:$L$49,9,FALSE)</f>
        <v>8276123.25</v>
      </c>
      <c r="J57" s="9">
        <f>VLOOKUP(B57,[1]RefCCPCuenta!$B$13:$L$49,10,FALSE)</f>
        <v>15371833.640000001</v>
      </c>
      <c r="K57" s="9">
        <v>370785.06</v>
      </c>
      <c r="L57" s="9">
        <f>VLOOKUP(B57,[2]RefCCPCuenta!$B$9:$N$49,12,FALSE)</f>
        <v>6920554.3300000001</v>
      </c>
      <c r="M57" s="9">
        <f>VLOOKUP(B57,[2]RefCCPCuenta!$B$9:$N$49,13,FALSE)</f>
        <v>7721709.71</v>
      </c>
      <c r="N57" s="9">
        <v>0</v>
      </c>
      <c r="O57" s="9">
        <f t="shared" si="1"/>
        <v>134325486.65000001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f>VLOOKUP(B58,[1]RefCCPCuenta!$B$13:$L$49,8,FALSE)</f>
        <v>0</v>
      </c>
      <c r="I58" s="9">
        <f>VLOOKUP(B58,[1]RefCCPCuenta!$B$13:$L$49,9,FALSE)</f>
        <v>0</v>
      </c>
      <c r="J58" s="9">
        <f>VLOOKUP(B58,[1]RefCCPCuenta!$B$13:$L$49,10,FALSE)</f>
        <v>0</v>
      </c>
      <c r="K58" s="9">
        <v>0</v>
      </c>
      <c r="L58" s="9">
        <f>VLOOKUP(B58,[2]RefCCPCuenta!$B$9:$N$49,12,FALSE)</f>
        <v>0</v>
      </c>
      <c r="M58" s="9">
        <f>VLOOKUP(B58,[2]RefCCPCuenta!$B$9:$N$49,13,FALSE)</f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>VLOOKUP(B60,[1]RefCCPCuenta!$B$13:$L$49,8,FALSE)</f>
        <v>0</v>
      </c>
      <c r="I60" s="9">
        <f>VLOOKUP(B60,[1]RefCCPCuenta!$B$13:$L$49,9,FALSE)</f>
        <v>0</v>
      </c>
      <c r="J60" s="9">
        <f>VLOOKUP(B60,[1]RefCCPCuenta!$B$13:$L$49,10,FALSE)</f>
        <v>0</v>
      </c>
      <c r="K60" s="9">
        <v>0</v>
      </c>
      <c r="L60" s="9">
        <f>VLOOKUP(B60,[2]RefCCPCuenta!$B$9:$N$49,12,FALSE)</f>
        <v>0</v>
      </c>
      <c r="M60" s="9">
        <f>VLOOKUP(B60,[2]RefCCPCuenta!$B$9:$N$49,13,FALSE)</f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f>VLOOKUP(B61,[1]RefCCPCuenta!$B$13:$L$49,8,FALSE)</f>
        <v>0</v>
      </c>
      <c r="I61" s="9">
        <f>VLOOKUP(B61,[1]RefCCPCuenta!$B$13:$L$49,9,FALSE)</f>
        <v>0</v>
      </c>
      <c r="J61" s="9">
        <f>VLOOKUP(B61,[1]RefCCPCuenta!$B$13:$L$49,10,FALSE)</f>
        <v>7124435</v>
      </c>
      <c r="K61" s="9">
        <v>0</v>
      </c>
      <c r="L61" s="9">
        <f>VLOOKUP(B61,[2]RefCCPCuenta!$B$9:$N$49,12,FALSE)</f>
        <v>0</v>
      </c>
      <c r="M61" s="9">
        <f>VLOOKUP(B61,[2]RefCCPCuenta!$B$9:$N$49,13,FALSE)</f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>+SUM(H63:H66)</f>
        <v>650554450.71000004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538166877.14999998</v>
      </c>
      <c r="L62" s="7">
        <f t="shared" si="7"/>
        <v>1453501703.8399999</v>
      </c>
      <c r="M62" s="7">
        <f>+SUM(M63:M66)</f>
        <v>865730212.39999998</v>
      </c>
      <c r="N62" s="7">
        <f t="shared" si="7"/>
        <v>0</v>
      </c>
      <c r="O62" s="7">
        <f>+SUM(C62:N62)</f>
        <v>7252921078.3599997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f>VLOOKUP(B63,[1]RefCCPCuenta!$B$13:$L$49,8,FALSE)</f>
        <v>650132882.71000004</v>
      </c>
      <c r="I63" s="9">
        <f>VLOOKUP(B63,[1]RefCCPCuenta!$B$13:$L$49,9,FALSE)</f>
        <v>434513660.25</v>
      </c>
      <c r="J63" s="9">
        <f>VLOOKUP(B63,[1]RefCCPCuenta!$B$13:$L$49,10,FALSE)</f>
        <v>318658507.26999998</v>
      </c>
      <c r="K63" s="9">
        <v>515853351.07999998</v>
      </c>
      <c r="L63" s="9">
        <f>VLOOKUP(B63,[2]RefCCPCuenta!$B$9:$N$49,12,FALSE)</f>
        <v>1209388853.28</v>
      </c>
      <c r="M63" s="9">
        <f>VLOOKUP(B63,[2]RefCCPCuenta!$B$9:$N$49,13,FALSE)</f>
        <v>865730212.39999998</v>
      </c>
      <c r="N63" s="9">
        <v>0</v>
      </c>
      <c r="O63" s="9">
        <f t="shared" si="1"/>
        <v>6924917555.8899994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f>VLOOKUP(B64,[1]RefCCPCuenta!$B$13:$L$49,8,FALSE)</f>
        <v>421568</v>
      </c>
      <c r="I64" s="9">
        <f>VLOOKUP(B64,[1]RefCCPCuenta!$B$13:$L$49,9,FALSE)</f>
        <v>9656851.3200000003</v>
      </c>
      <c r="J64" s="9">
        <f>VLOOKUP(B64,[1]RefCCPCuenta!$B$13:$L$49,10,FALSE)</f>
        <v>26986899.52</v>
      </c>
      <c r="K64" s="9">
        <v>22313526.07</v>
      </c>
      <c r="L64" s="9">
        <f>VLOOKUP(B64,[2]RefCCPCuenta!$B$9:$N$49,12,FALSE)</f>
        <v>244112850.56</v>
      </c>
      <c r="M64" s="9">
        <f>VLOOKUP(B64,[2]RefCCPCuenta!$B$9:$N$49,13,FALSE)</f>
        <v>0</v>
      </c>
      <c r="N64" s="9">
        <v>0</v>
      </c>
      <c r="O64" s="9">
        <f t="shared" si="1"/>
        <v>328003522.47000003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>+SUM(H71:H74)</f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>
        <v>0</v>
      </c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>
        <v>0</v>
      </c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>
        <v>0</v>
      </c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>
        <v>0</v>
      </c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9">
        <v>0</v>
      </c>
      <c r="M75" s="9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>
        <v>0</v>
      </c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>
        <v>0</v>
      </c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12">
        <v>0</v>
      </c>
      <c r="M83" s="12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997028147.83000004</v>
      </c>
      <c r="I84" s="15">
        <f t="shared" si="21"/>
        <v>1133207335.8399999</v>
      </c>
      <c r="J84" s="15">
        <f t="shared" si="21"/>
        <v>752687663.79999995</v>
      </c>
      <c r="K84" s="15">
        <f t="shared" si="21"/>
        <v>1695161184.5299997</v>
      </c>
      <c r="L84" s="15">
        <f t="shared" si="21"/>
        <v>2136956500.6500001</v>
      </c>
      <c r="M84" s="15">
        <f t="shared" si="21"/>
        <v>1518583934.96</v>
      </c>
      <c r="N84" s="15">
        <f t="shared" si="21"/>
        <v>0</v>
      </c>
      <c r="O84" s="15">
        <f>+O82+O79+O76+O70+O67+O62+O52+O45+O36+O26+O16+O10</f>
        <v>15755558450.16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6" ma:contentTypeDescription="Crear nuevo documento." ma:contentTypeScope="" ma:versionID="fad08e56cc7f6699daba1536f0451789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528549c11a3f8e90ca4e157198b8a40a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DF9DC0-9E8F-4F49-82A4-8CAD234F9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Pres. Nov. 2023</vt:lpstr>
      <vt:lpstr>P1 Ejecucion  (2)</vt:lpstr>
      <vt:lpstr>'Ejecución Pres. Nov. 2023'!Área_de_impresión</vt:lpstr>
      <vt:lpstr>'P1 Ejecucion 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2023-12-01T18:20:47Z</cp:lastPrinted>
  <dcterms:created xsi:type="dcterms:W3CDTF">2023-02-01T15:57:51Z</dcterms:created>
  <dcterms:modified xsi:type="dcterms:W3CDTF">2023-12-06T14:43:19Z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