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Nueva carpeta (2)\"/>
    </mc:Choice>
  </mc:AlternateContent>
  <xr:revisionPtr revIDLastSave="0" documentId="13_ncr:1_{E442D505-7D8B-4676-B22F-76E4CCB880C5}" xr6:coauthVersionLast="47" xr6:coauthVersionMax="47" xr10:uidLastSave="{00000000-0000-0000-0000-000000000000}"/>
  <bookViews>
    <workbookView xWindow="-120" yWindow="-120" windowWidth="29040" windowHeight="15840" xr2:uid="{A8EE284D-BE64-4365-949C-5F64DD01E32B}"/>
  </bookViews>
  <sheets>
    <sheet name="EJEC. PRESUP. MAYO 2024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'EJEC. PRESUP. MAYO 2024'!$F$12:$Q$93</definedName>
    <definedName name="_xlnm.Print_Titles" localSheetId="0">'EJEC. PRESUP. MAYO 2024'!$3:$9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2" l="1"/>
  <c r="O93" i="2"/>
  <c r="N93" i="2"/>
  <c r="M93" i="2"/>
  <c r="L93" i="2"/>
  <c r="K93" i="2"/>
  <c r="J93" i="2"/>
  <c r="Q92" i="2"/>
  <c r="H91" i="2"/>
  <c r="G91" i="2"/>
  <c r="F91" i="2"/>
  <c r="E91" i="2"/>
  <c r="Q91" i="2" s="1"/>
  <c r="Q90" i="2"/>
  <c r="Q89" i="2"/>
  <c r="Q88" i="2"/>
  <c r="H88" i="2"/>
  <c r="G88" i="2"/>
  <c r="F88" i="2"/>
  <c r="E88" i="2"/>
  <c r="Q87" i="2"/>
  <c r="Q86" i="2"/>
  <c r="H85" i="2"/>
  <c r="G85" i="2"/>
  <c r="F85" i="2"/>
  <c r="E85" i="2"/>
  <c r="E84" i="2" s="1"/>
  <c r="Q84" i="2" s="1"/>
  <c r="H84" i="2"/>
  <c r="G84" i="2"/>
  <c r="F84" i="2"/>
  <c r="Q83" i="2"/>
  <c r="Q82" i="2"/>
  <c r="Q81" i="2"/>
  <c r="Q80" i="2"/>
  <c r="Q79" i="2"/>
  <c r="H78" i="2"/>
  <c r="G78" i="2"/>
  <c r="F78" i="2"/>
  <c r="E78" i="2"/>
  <c r="Q78" i="2" s="1"/>
  <c r="Q77" i="2"/>
  <c r="Q76" i="2"/>
  <c r="Q75" i="2"/>
  <c r="Q74" i="2"/>
  <c r="Q73" i="2"/>
  <c r="H72" i="2"/>
  <c r="G72" i="2"/>
  <c r="F72" i="2"/>
  <c r="E72" i="2"/>
  <c r="Q72" i="2" s="1"/>
  <c r="Q71" i="2"/>
  <c r="Q70" i="2"/>
  <c r="F69" i="2"/>
  <c r="E69" i="2"/>
  <c r="Q69" i="2" s="1"/>
  <c r="F68" i="2"/>
  <c r="F67" i="2" s="1"/>
  <c r="E68" i="2"/>
  <c r="Q68" i="2" s="1"/>
  <c r="I67" i="2"/>
  <c r="H67" i="2"/>
  <c r="G67" i="2"/>
  <c r="F66" i="2"/>
  <c r="Q66" i="2" s="1"/>
  <c r="Q65" i="2"/>
  <c r="F65" i="2"/>
  <c r="Q64" i="2"/>
  <c r="Q63" i="2"/>
  <c r="F63" i="2"/>
  <c r="F62" i="2"/>
  <c r="Q62" i="2" s="1"/>
  <c r="F61" i="2"/>
  <c r="Q61" i="2" s="1"/>
  <c r="F60" i="2"/>
  <c r="Q60" i="2" s="1"/>
  <c r="F59" i="2"/>
  <c r="Q59" i="2" s="1"/>
  <c r="F58" i="2"/>
  <c r="Q58" i="2" s="1"/>
  <c r="I57" i="2"/>
  <c r="H57" i="2"/>
  <c r="G57" i="2"/>
  <c r="E57" i="2"/>
  <c r="Q56" i="2"/>
  <c r="Q55" i="2"/>
  <c r="Q54" i="2"/>
  <c r="F53" i="2"/>
  <c r="Q53" i="2" s="1"/>
  <c r="Q52" i="2"/>
  <c r="Q51" i="2"/>
  <c r="Q50" i="2"/>
  <c r="I49" i="2"/>
  <c r="H49" i="2"/>
  <c r="G49" i="2"/>
  <c r="E49" i="2"/>
  <c r="Q48" i="2"/>
  <c r="Q47" i="2"/>
  <c r="Q46" i="2"/>
  <c r="Q45" i="2"/>
  <c r="Q44" i="2"/>
  <c r="Q43" i="2"/>
  <c r="Q42" i="2"/>
  <c r="H41" i="2"/>
  <c r="Q41" i="2" s="1"/>
  <c r="I40" i="2"/>
  <c r="G40" i="2"/>
  <c r="F40" i="2"/>
  <c r="E40" i="2"/>
  <c r="I39" i="2"/>
  <c r="Q39" i="2" s="1"/>
  <c r="Q38" i="2"/>
  <c r="I37" i="2"/>
  <c r="Q37" i="2" s="1"/>
  <c r="I36" i="2"/>
  <c r="I30" i="2" s="1"/>
  <c r="I35" i="2"/>
  <c r="Q35" i="2" s="1"/>
  <c r="Q34" i="2"/>
  <c r="Q33" i="2"/>
  <c r="Q32" i="2"/>
  <c r="Q31" i="2"/>
  <c r="H30" i="2"/>
  <c r="G30" i="2"/>
  <c r="F30" i="2"/>
  <c r="E30" i="2"/>
  <c r="Q29" i="2"/>
  <c r="Q28" i="2"/>
  <c r="Q27" i="2"/>
  <c r="Q26" i="2"/>
  <c r="Q25" i="2"/>
  <c r="Q24" i="2"/>
  <c r="Q23" i="2"/>
  <c r="Q22" i="2"/>
  <c r="Q21" i="2"/>
  <c r="I20" i="2"/>
  <c r="H20" i="2"/>
  <c r="G20" i="2"/>
  <c r="F20" i="2"/>
  <c r="E20" i="2"/>
  <c r="Q19" i="2"/>
  <c r="Q18" i="2"/>
  <c r="Q17" i="2"/>
  <c r="Q16" i="2"/>
  <c r="Q15" i="2"/>
  <c r="I14" i="2"/>
  <c r="H14" i="2"/>
  <c r="G14" i="2"/>
  <c r="F14" i="2"/>
  <c r="E14" i="2"/>
  <c r="Q14" i="2" s="1"/>
  <c r="G13" i="2"/>
  <c r="G93" i="2" s="1"/>
  <c r="I13" i="2" l="1"/>
  <c r="I93" i="2" s="1"/>
  <c r="Q30" i="2"/>
  <c r="H40" i="2"/>
  <c r="H13" i="2" s="1"/>
  <c r="H93" i="2" s="1"/>
  <c r="F49" i="2"/>
  <c r="E67" i="2"/>
  <c r="Q67" i="2" s="1"/>
  <c r="Q36" i="2"/>
  <c r="F57" i="2"/>
  <c r="Q57" i="2" s="1"/>
  <c r="Q20" i="2"/>
  <c r="Q85" i="2"/>
  <c r="Q40" i="2" l="1"/>
  <c r="Q49" i="2"/>
  <c r="F13" i="2"/>
  <c r="F93" i="2" s="1"/>
  <c r="E13" i="2"/>
  <c r="E93" i="2" l="1"/>
  <c r="Q93" i="2" s="1"/>
  <c r="Q13" i="2"/>
</calcChain>
</file>

<file path=xl/sharedStrings.xml><?xml version="1.0" encoding="utf-8"?>
<sst xmlns="http://schemas.openxmlformats.org/spreadsheetml/2006/main" count="107" uniqueCount="107">
  <si>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</si>
  <si>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</si>
  <si>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</si>
  <si>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</si>
  <si>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</si>
  <si>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</si>
  <si>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</si>
  <si>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</si>
  <si>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</si>
  <si>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</si>
  <si>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</si>
  <si>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</si>
  <si>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</si>
  <si>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</si>
  <si>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</si>
  <si>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</si>
  <si>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</si>
  <si>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</si>
  <si>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</si>
  <si>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</si>
  <si>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</si>
  <si>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</si>
  <si>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</si>
  <si>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</si>
  <si>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</si>
  <si>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</si>
  <si>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</si>
  <si>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</si>
  <si>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</si>
  <si>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</si>
  <si>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</si>
  <si>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</si>
  <si>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</si>
  <si>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</si>
  <si>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</si>
  <si>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</si>
  <si>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</si>
  <si>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</si>
  <si>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</si>
  <si>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</si>
  <si>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</si>
  <si>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</si>
  <si>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</si>
  <si>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</si>
  <si>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</si>
  <si>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</si>
  <si>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</si>
  <si>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</si>
  <si>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</si>
  <si>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</si>
  <si>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</si>
  <si>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</si>
  <si>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</si>
  <si>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</si>
  <si>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</si>
  <si>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</si>
  <si>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</si>
  <si>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</si>
  <si>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</si>
  <si>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</si>
  <si>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</si>
  <si>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</si>
  <si>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</si>
  <si>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</si>
  <si>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</si>
  <si>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</si>
  <si>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</si>
  <si>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</si>
  <si>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</si>
  <si>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</si>
  <si>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</si>
  <si>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</si>
  <si>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</si>
  <si>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</si>
  <si>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</si>
  <si>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</si>
  <si>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</si>
  <si>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</si>
  <si>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</si>
  <si>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</si>
  <si>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</si>
  <si>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</si>
  <si>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</si>
  <si>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</si>
  <si>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</si>
  <si>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</si>
  <si>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</si>
  <si>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</si>
  <si>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</si>
  <si>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</si>
  <si>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</si>
  <si>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</si>
  <si>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</si>
  <si>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</si>
  <si>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</si>
  <si>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</si>
  <si>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</si>
  <si>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</si>
  <si>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</si>
  <si>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</si>
  <si>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</si>
  <si>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</si>
  <si>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</si>
  <si>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Reporte del (SIGEF)</t>
  </si>
  <si>
    <t xml:space="preserve">Ing. Juan Julia Calac </t>
  </si>
  <si>
    <t xml:space="preserve">Lic. Lizzy Maxiel Martinez </t>
  </si>
  <si>
    <t xml:space="preserve">Lic. Giannina Mendez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</si>
</sst>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8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Alignment="1">
      <alignment vertical="center"/>
    </xf>
    <xf numFmtId="0" fontId="4" fillId="0" borderId="0" xfId="1"/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0" borderId="0" xfId="1" applyAlignment="1">
      <alignment horizontal="left"/>
    </xf>
    <xf numFmtId="164" fontId="4" fillId="0" borderId="0" xfId="1" applyNumberFormat="1"/>
    <xf numFmtId="164" fontId="3" fillId="3" borderId="3" xfId="2" applyFont="1" applyFill="1" applyBorder="1" applyAlignment="1">
      <alignment horizontal="left"/>
    </xf>
    <xf numFmtId="164" fontId="3" fillId="3" borderId="3" xfId="1" applyNumberFormat="1" applyFont="1" applyFill="1" applyBorder="1"/>
    <xf numFmtId="0" fontId="4" fillId="0" borderId="0" xfId="1" applyAlignment="1">
      <alignment horizontal="left" indent="1"/>
    </xf>
    <xf numFmtId="164" fontId="1" fillId="4" borderId="4" xfId="2" applyFont="1" applyFill="1" applyBorder="1" applyAlignment="1">
      <alignment horizontal="left" indent="1"/>
    </xf>
    <xf numFmtId="164" fontId="1" fillId="4" borderId="4" xfId="2" applyFont="1" applyFill="1" applyBorder="1"/>
    <xf numFmtId="0" fontId="4" fillId="0" borderId="0" xfId="1" applyAlignment="1">
      <alignment horizontal="left" indent="2"/>
    </xf>
    <xf numFmtId="164" fontId="1" fillId="0" borderId="3" xfId="2" applyFont="1" applyBorder="1" applyAlignment="1">
      <alignment horizontal="left" indent="2"/>
    </xf>
    <xf numFmtId="164" fontId="1" fillId="0" borderId="3" xfId="2" applyFont="1" applyBorder="1"/>
    <xf numFmtId="164" fontId="1" fillId="4" borderId="4" xfId="1" applyNumberFormat="1" applyFont="1" applyFill="1" applyBorder="1"/>
    <xf numFmtId="0" fontId="1" fillId="4" borderId="4" xfId="1" applyFont="1" applyFill="1" applyBorder="1" applyAlignment="1">
      <alignment horizontal="left" indent="1"/>
    </xf>
    <xf numFmtId="164" fontId="1" fillId="0" borderId="3" xfId="1" applyNumberFormat="1" applyFont="1" applyBorder="1"/>
    <xf numFmtId="0" fontId="1" fillId="0" borderId="3" xfId="1" applyFont="1" applyBorder="1" applyAlignment="1">
      <alignment horizontal="left" indent="2"/>
    </xf>
    <xf numFmtId="0" fontId="3" fillId="3" borderId="3" xfId="1" applyFont="1" applyFill="1" applyBorder="1" applyAlignment="1">
      <alignment horizontal="left"/>
    </xf>
    <xf numFmtId="164" fontId="1" fillId="4" borderId="4" xfId="1" applyNumberFormat="1" applyFont="1" applyFill="1" applyBorder="1" applyAlignment="1">
      <alignment horizontal="left" indent="1"/>
    </xf>
    <xf numFmtId="164" fontId="2" fillId="0" borderId="5" xfId="2" applyFont="1" applyBorder="1" applyAlignment="1">
      <alignment horizontal="left"/>
    </xf>
    <xf numFmtId="164" fontId="2" fillId="0" borderId="5" xfId="2" applyFont="1" applyBorder="1"/>
    <xf numFmtId="0" fontId="4" fillId="0" borderId="6" xfId="1" applyBorder="1"/>
    <xf numFmtId="0" fontId="4" fillId="0" borderId="6" xfId="1" applyBorder="1" applyAlignment="1">
      <alignment wrapText="1"/>
    </xf>
    <xf numFmtId="4" fontId="4" fillId="0" borderId="0" xfId="1" applyNumberFormat="1"/>
    <xf numFmtId="164" fontId="0" fillId="0" borderId="0" xfId="2" applyFont="1"/>
    <xf numFmtId="0" fontId="11" fillId="0" borderId="6" xfId="1" applyFont="1" applyBorder="1"/>
    <xf numFmtId="0" fontId="5" fillId="0" borderId="1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4" fillId="0" borderId="7" xfId="1" applyBorder="1" applyAlignment="1">
      <alignment horizontal="left" wrapText="1"/>
    </xf>
    <xf numFmtId="0" fontId="4" fillId="0" borderId="8" xfId="1" applyBorder="1" applyAlignment="1">
      <alignment horizontal="left" wrapText="1"/>
    </xf>
    <xf numFmtId="0" fontId="12" fillId="0" borderId="0" xfId="1" applyFont="1"/>
  </cellXfs>
  <cellStyles count="3">
    <cellStyle name="Millares 2" xfId="2" xr:uid="{9486B8F3-BDD6-47D8-BC1D-C3195F77F2EF}"/>
    <cellStyle name="Normal" xfId="0" builtinId="0"/>
    <cellStyle name="Normal 2" xfId="1" xr:uid="{D0051EDF-353B-4FBE-AFFA-D98F6C61BEFD}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7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0EBD6-0509-4A65-A845-A68902713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242011"/>
        </a:xfrm>
        <a:prstGeom prst="rect">
          <a:avLst/>
        </a:prstGeom>
      </xdr:spPr>
    </xdr:pic>
    <xdr:clientData/>
  </xdr:twoCellAnchor>
  <xdr:twoCellAnchor>
    <xdr:from>
      <xdr:col>0</xdr:col>
      <xdr:colOff>525556</xdr:colOff>
      <xdr:row>107</xdr:row>
      <xdr:rowOff>152400</xdr:rowOff>
    </xdr:from>
    <xdr:to>
      <xdr:col>1</xdr:col>
      <xdr:colOff>2532156</xdr:colOff>
      <xdr:row>107</xdr:row>
      <xdr:rowOff>165100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79BC13-27FF-E197-6FBA-A6F9D8E12A15}"/>
            </a:ext>
          </a:extLst>
        </xdr:cNvPr>
        <xdr:cNvCxnSpPr/>
      </xdr:nvCxnSpPr>
      <xdr:spPr>
        <a:xfrm flipV="1">
          <a:off x="525556" y="21709716"/>
          <a:ext cx="2762997" cy="127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1282701</xdr:colOff>
      <xdr:row>107</xdr:row>
      <xdr:rowOff>95438</xdr:rowOff>
    </xdr:from>
    <xdr:to>
      <xdr:col>4</xdr:col>
      <xdr:colOff>317501</xdr:colOff>
      <xdr:row>107</xdr:row>
      <xdr:rowOff>108138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885B095-29AF-44D7-BEA5-199907D10684}"/>
            </a:ext>
          </a:extLst>
        </xdr:cNvPr>
        <xdr:cNvCxnSpPr/>
      </xdr:nvCxnSpPr>
      <xdr:spPr>
        <a:xfrm flipV="1">
          <a:off x="9224870" y="21652754"/>
          <a:ext cx="2746749" cy="127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1217893</xdr:colOff>
      <xdr:row>107</xdr:row>
      <xdr:rowOff>112059</xdr:rowOff>
    </xdr:from>
    <xdr:to>
      <xdr:col>7</xdr:col>
      <xdr:colOff>836893</xdr:colOff>
      <xdr:row>107</xdr:row>
      <xdr:rowOff>124759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EFC8BBE-DBCB-4A93-82EE-D9D6A656B073}"/>
            </a:ext>
          </a:extLst>
        </xdr:cNvPr>
        <xdr:cNvCxnSpPr/>
      </xdr:nvCxnSpPr>
      <xdr:spPr>
        <a:xfrm flipV="1">
          <a:off x="14314768" y="21669375"/>
          <a:ext cx="2756647" cy="127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304XBBRD\EG004_00107008310_20240603084034_ZaGJR.xlsx" TargetMode="External"/><Relationship Id="rId1" Type="http://schemas.openxmlformats.org/officeDocument/2006/relationships/externalLinkPath" Target="/Users/juan.noyola/AppData/Local/Microsoft/Windows/INetCache/Content.Outlook/304XBBRD/EG004_00107008310_20240603084034_ZaGJ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27">
          <cell r="B27" t="str">
            <v>2.3.5-CUERO, CAUCHO Y PLÁSTICO</v>
          </cell>
          <cell r="C27">
            <v>908575.98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  <cell r="H27">
            <v>68567.87</v>
          </cell>
        </row>
        <row r="28">
          <cell r="B28" t="str">
            <v>2.3.6-PRODUCTOS DE MINERALES, METÁLICOS Y NO METÁLICOS</v>
          </cell>
          <cell r="C28">
            <v>200769057.22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29085064.550000001</v>
          </cell>
          <cell r="H28">
            <v>68778267.549999997</v>
          </cell>
        </row>
        <row r="29">
          <cell r="B29" t="str">
            <v>2.3.7-COMBUSTIBLES, LUBRICANTES, PRODUCTOS QUÍMICOS Y CONEXOS</v>
          </cell>
          <cell r="C29">
            <v>10200864.460000001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  <cell r="H29">
            <v>3277616.41</v>
          </cell>
        </row>
        <row r="30">
          <cell r="B30" t="str">
            <v>2.3.9-PRODUCTOS Y ÚTILES VARIOS</v>
          </cell>
          <cell r="C30">
            <v>13682971.949999999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  <cell r="H30">
            <v>1017191.43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54954B48-33A5-4C89-AAB2-26091D6D6F36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4F521D-E304-44AC-AD5C-0D1ADC7B2DD3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4B9A-D02D-45F9-BAED-287F29760722}">
  <sheetPr>
    <pageSetUpPr fitToPage="1"/>
  </sheetPr>
  <dimension ref="B4:Q109"/>
  <sheetViews>
    <sheetView showGridLines="0" tabSelected="1" topLeftCell="A62" zoomScale="68" zoomScaleNormal="68" workbookViewId="0">
      <selection activeCell="L103" sqref="L103"/>
    </sheetView>
  </sheetViews>
  <sheetFormatPr baseColWidth="10" defaultRowHeight="15" x14ac:dyDescent="0.25"/>
  <cols>
    <col min="1" max="1" width="11.42578125" style="2"/>
    <col min="2" max="2" width="107.85546875" style="2" bestFit="1" customWidth="1"/>
    <col min="3" max="3" width="26.5703125" style="2" customWidth="1"/>
    <col min="4" max="4" width="29.28515625" style="2" customWidth="1"/>
    <col min="5" max="5" width="21.7109375" style="2" bestFit="1" customWidth="1"/>
    <col min="6" max="6" width="23.5703125" style="2" customWidth="1"/>
    <col min="7" max="7" width="23.5703125" style="2" bestFit="1" customWidth="1"/>
    <col min="8" max="8" width="23.140625" style="2" bestFit="1" customWidth="1"/>
    <col min="9" max="9" width="23.5703125" style="2" bestFit="1" customWidth="1"/>
    <col min="10" max="11" width="7.42578125" style="2" customWidth="1"/>
    <col min="12" max="12" width="8.140625" style="2" customWidth="1"/>
    <col min="13" max="13" width="12.140625" style="2" customWidth="1"/>
    <col min="14" max="14" width="9.140625" style="2" customWidth="1"/>
    <col min="15" max="15" width="11.42578125" style="2" customWidth="1"/>
    <col min="16" max="16" width="10.7109375" style="2" customWidth="1"/>
    <col min="17" max="17" width="24" style="2" bestFit="1" customWidth="1"/>
    <col min="18" max="16384" width="11.42578125" style="2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30" t="s">
        <v>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ht="15.75" x14ac:dyDescent="0.25">
      <c r="B7" s="32">
        <v>2024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2:17" ht="15.75" x14ac:dyDescent="0.25">
      <c r="B8" s="34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2:17" ht="15.75" x14ac:dyDescent="0.25">
      <c r="B9" s="35" t="s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2:17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4" t="s">
        <v>3</v>
      </c>
      <c r="C12" s="4" t="s">
        <v>4</v>
      </c>
      <c r="D12" s="4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6" t="s">
        <v>18</v>
      </c>
    </row>
    <row r="13" spans="2:17" x14ac:dyDescent="0.25">
      <c r="B13" s="7" t="s">
        <v>19</v>
      </c>
      <c r="C13" s="8">
        <v>13772224962</v>
      </c>
      <c r="D13" s="8">
        <v>498832438</v>
      </c>
      <c r="E13" s="9">
        <f>+E14+E20+E30+E40+E49+E57+E67+E72+E78+E85+E88+E91</f>
        <v>559848065.21000004</v>
      </c>
      <c r="F13" s="9">
        <f>+F14+F20+F30+F40+F49+F57+F67+F72+F78+F85+F88+F91</f>
        <v>1585230502.4400001</v>
      </c>
      <c r="G13" s="9">
        <f>+G14+G20+G30+G40+G49+G57+G67+G72+G78+G85+G88+G91</f>
        <v>1240055676.5500002</v>
      </c>
      <c r="H13" s="9">
        <f>+H14+H20+H30+H40+H49+H57+H67+H72+H78+H85+H88+H91</f>
        <v>1977896955.3099999</v>
      </c>
      <c r="I13" s="9">
        <f>+I14+I20+I30+I40+I49+I57+I67+I72+I78+I85+I88+I91</f>
        <v>2079618224.8200002</v>
      </c>
      <c r="J13" s="9"/>
      <c r="K13" s="9"/>
      <c r="L13" s="9"/>
      <c r="M13" s="9"/>
      <c r="N13" s="9"/>
      <c r="O13" s="9"/>
      <c r="P13" s="9"/>
      <c r="Q13" s="10">
        <f>+SUM(E13:P13)</f>
        <v>7442649424.3299999</v>
      </c>
    </row>
    <row r="14" spans="2:17" x14ac:dyDescent="0.25">
      <c r="B14" s="11" t="s">
        <v>20</v>
      </c>
      <c r="C14" s="8">
        <v>2169203385</v>
      </c>
      <c r="D14" s="8">
        <v>185208489</v>
      </c>
      <c r="E14" s="12">
        <f>+SUM(E15:E19)</f>
        <v>122453982.7</v>
      </c>
      <c r="F14" s="12">
        <f>+SUM(F15:F19)</f>
        <v>128261060.55000001</v>
      </c>
      <c r="G14" s="12">
        <f>+SUM(G15:G19)</f>
        <v>134224622.49000001</v>
      </c>
      <c r="H14" s="12">
        <f>+SUM(H15:H19)</f>
        <v>130387627.15000001</v>
      </c>
      <c r="I14" s="12">
        <f>+SUM(I15:I19)</f>
        <v>214756450.99000001</v>
      </c>
      <c r="J14" s="12"/>
      <c r="K14" s="12"/>
      <c r="L14" s="12"/>
      <c r="M14" s="12"/>
      <c r="N14" s="12"/>
      <c r="O14" s="12"/>
      <c r="P14" s="12"/>
      <c r="Q14" s="13">
        <f t="shared" ref="Q14:Q77" si="0">+SUM(E14:P14)</f>
        <v>730083743.88</v>
      </c>
    </row>
    <row r="15" spans="2:17" x14ac:dyDescent="0.25">
      <c r="B15" s="14" t="s">
        <v>21</v>
      </c>
      <c r="C15" s="8">
        <v>1517975142.1199999</v>
      </c>
      <c r="D15" s="8">
        <v>110573529.12</v>
      </c>
      <c r="E15" s="15">
        <v>101617924.5</v>
      </c>
      <c r="F15" s="15">
        <v>106885633.73</v>
      </c>
      <c r="G15" s="15">
        <v>112996444.12</v>
      </c>
      <c r="H15" s="15">
        <v>109029150.40000001</v>
      </c>
      <c r="I15" s="15">
        <v>107339122.09</v>
      </c>
      <c r="J15" s="15"/>
      <c r="K15" s="15"/>
      <c r="L15" s="15"/>
      <c r="M15" s="15"/>
      <c r="N15" s="15"/>
      <c r="O15" s="15"/>
      <c r="P15" s="15"/>
      <c r="Q15" s="16">
        <f t="shared" si="0"/>
        <v>537868274.84000003</v>
      </c>
    </row>
    <row r="16" spans="2:17" x14ac:dyDescent="0.25">
      <c r="B16" s="14" t="s">
        <v>22</v>
      </c>
      <c r="C16" s="8">
        <v>412263200</v>
      </c>
      <c r="D16" s="8">
        <v>1342000</v>
      </c>
      <c r="E16" s="15">
        <v>5343500</v>
      </c>
      <c r="F16" s="15">
        <v>5297500</v>
      </c>
      <c r="G16" s="15">
        <v>5285500</v>
      </c>
      <c r="H16" s="15">
        <v>5270000</v>
      </c>
      <c r="I16" s="15">
        <v>91201588.280000001</v>
      </c>
      <c r="J16" s="15"/>
      <c r="K16" s="15"/>
      <c r="L16" s="15"/>
      <c r="M16" s="15"/>
      <c r="N16" s="15"/>
      <c r="O16" s="15"/>
      <c r="P16" s="15"/>
      <c r="Q16" s="16">
        <f t="shared" si="0"/>
        <v>112398088.28</v>
      </c>
    </row>
    <row r="17" spans="2:17" x14ac:dyDescent="0.25">
      <c r="B17" s="14" t="s">
        <v>23</v>
      </c>
      <c r="C17" s="8">
        <v>3000000</v>
      </c>
      <c r="D17" s="8">
        <v>0</v>
      </c>
      <c r="E17" s="15">
        <v>0</v>
      </c>
      <c r="F17" s="15">
        <v>0</v>
      </c>
      <c r="G17" s="15">
        <v>0</v>
      </c>
      <c r="H17" s="15">
        <v>0</v>
      </c>
      <c r="I17" s="15"/>
      <c r="J17" s="15"/>
      <c r="K17" s="15"/>
      <c r="L17" s="15"/>
      <c r="M17" s="15"/>
      <c r="N17" s="15"/>
      <c r="O17" s="15"/>
      <c r="P17" s="15"/>
      <c r="Q17" s="16">
        <f t="shared" si="0"/>
        <v>0</v>
      </c>
    </row>
    <row r="18" spans="2:17" x14ac:dyDescent="0.25">
      <c r="B18" s="14" t="s">
        <v>24</v>
      </c>
      <c r="C18" s="8">
        <v>0</v>
      </c>
      <c r="D18" s="8">
        <v>0</v>
      </c>
      <c r="E18" s="15">
        <v>0</v>
      </c>
      <c r="F18" s="15">
        <v>0</v>
      </c>
      <c r="G18" s="15">
        <v>0</v>
      </c>
      <c r="H18" s="15">
        <v>0</v>
      </c>
      <c r="I18" s="15"/>
      <c r="J18" s="15"/>
      <c r="K18" s="15"/>
      <c r="L18" s="15"/>
      <c r="M18" s="15"/>
      <c r="N18" s="15"/>
      <c r="O18" s="15"/>
      <c r="P18" s="15"/>
      <c r="Q18" s="16">
        <f t="shared" si="0"/>
        <v>0</v>
      </c>
    </row>
    <row r="19" spans="2:17" x14ac:dyDescent="0.25">
      <c r="B19" s="14" t="s">
        <v>25</v>
      </c>
      <c r="C19" s="8">
        <v>235965042.88</v>
      </c>
      <c r="D19" s="8">
        <v>73292959.879999995</v>
      </c>
      <c r="E19" s="15">
        <v>15492558.199999999</v>
      </c>
      <c r="F19" s="15">
        <v>16077926.82</v>
      </c>
      <c r="G19" s="15">
        <v>15942678.369999999</v>
      </c>
      <c r="H19" s="15">
        <v>16088476.75</v>
      </c>
      <c r="I19" s="15">
        <v>16215740.619999999</v>
      </c>
      <c r="J19" s="15"/>
      <c r="K19" s="15"/>
      <c r="L19" s="15"/>
      <c r="M19" s="15"/>
      <c r="N19" s="15"/>
      <c r="O19" s="15"/>
      <c r="P19" s="15"/>
      <c r="Q19" s="16">
        <f t="shared" si="0"/>
        <v>79817380.760000005</v>
      </c>
    </row>
    <row r="20" spans="2:17" x14ac:dyDescent="0.25">
      <c r="B20" s="11" t="s">
        <v>26</v>
      </c>
      <c r="C20" s="8">
        <v>890951904</v>
      </c>
      <c r="D20" s="8">
        <v>-53402000</v>
      </c>
      <c r="E20" s="12">
        <f>+SUM(E21:E29)</f>
        <v>40556595.619999997</v>
      </c>
      <c r="F20" s="12">
        <f>+SUM(F21:F29)</f>
        <v>91554973.600000009</v>
      </c>
      <c r="G20" s="12">
        <f>+SUM(G21:G29)</f>
        <v>58426049.240000002</v>
      </c>
      <c r="H20" s="12">
        <f>+SUM(H21:H29)</f>
        <v>113963789.41</v>
      </c>
      <c r="I20" s="12">
        <f>+SUM(I21:I29)</f>
        <v>86621688.590000004</v>
      </c>
      <c r="J20" s="12"/>
      <c r="K20" s="12"/>
      <c r="L20" s="12"/>
      <c r="M20" s="12"/>
      <c r="N20" s="12"/>
      <c r="O20" s="12"/>
      <c r="P20" s="12"/>
      <c r="Q20" s="13">
        <f t="shared" si="0"/>
        <v>391123096.46000004</v>
      </c>
    </row>
    <row r="21" spans="2:17" x14ac:dyDescent="0.25">
      <c r="B21" s="14" t="s">
        <v>27</v>
      </c>
      <c r="C21" s="8">
        <v>57930000</v>
      </c>
      <c r="D21" s="8">
        <v>0</v>
      </c>
      <c r="E21" s="15">
        <v>2264859.66</v>
      </c>
      <c r="F21" s="15">
        <v>3292183.41</v>
      </c>
      <c r="G21" s="15">
        <v>3256830.57</v>
      </c>
      <c r="H21" s="15">
        <v>1980835.05</v>
      </c>
      <c r="I21" s="15">
        <v>4331636.8899999997</v>
      </c>
      <c r="J21" s="15"/>
      <c r="K21" s="15"/>
      <c r="L21" s="15"/>
      <c r="M21" s="15"/>
      <c r="N21" s="15"/>
      <c r="O21" s="15"/>
      <c r="P21" s="15"/>
      <c r="Q21" s="16">
        <f t="shared" si="0"/>
        <v>15126345.580000002</v>
      </c>
    </row>
    <row r="22" spans="2:17" x14ac:dyDescent="0.25">
      <c r="B22" s="14" t="s">
        <v>28</v>
      </c>
      <c r="C22" s="8">
        <v>126615000</v>
      </c>
      <c r="D22" s="8">
        <v>0</v>
      </c>
      <c r="E22" s="15">
        <v>17951984.289999999</v>
      </c>
      <c r="F22" s="15">
        <v>15747515.140000001</v>
      </c>
      <c r="G22" s="15">
        <v>14964572.1</v>
      </c>
      <c r="H22" s="15">
        <v>40540760</v>
      </c>
      <c r="I22" s="15">
        <v>16178980</v>
      </c>
      <c r="J22" s="15"/>
      <c r="K22" s="15"/>
      <c r="L22" s="15"/>
      <c r="M22" s="15"/>
      <c r="N22" s="15"/>
      <c r="O22" s="15"/>
      <c r="P22" s="15"/>
      <c r="Q22" s="16">
        <f t="shared" si="0"/>
        <v>105383811.53</v>
      </c>
    </row>
    <row r="23" spans="2:17" x14ac:dyDescent="0.25">
      <c r="B23" s="14" t="s">
        <v>29</v>
      </c>
      <c r="C23" s="8">
        <v>25005000</v>
      </c>
      <c r="D23" s="8">
        <v>0</v>
      </c>
      <c r="E23" s="15">
        <v>2072860</v>
      </c>
      <c r="F23" s="15">
        <v>2088557.5</v>
      </c>
      <c r="G23" s="15">
        <v>2691367</v>
      </c>
      <c r="H23" s="15">
        <v>2722562.1</v>
      </c>
      <c r="I23" s="15">
        <v>4239732.5199999996</v>
      </c>
      <c r="J23" s="15"/>
      <c r="K23" s="15"/>
      <c r="L23" s="15"/>
      <c r="M23" s="15"/>
      <c r="N23" s="15"/>
      <c r="O23" s="15"/>
      <c r="P23" s="15"/>
      <c r="Q23" s="16">
        <f t="shared" si="0"/>
        <v>13815079.119999999</v>
      </c>
    </row>
    <row r="24" spans="2:17" x14ac:dyDescent="0.25">
      <c r="B24" s="14" t="s">
        <v>30</v>
      </c>
      <c r="C24" s="8">
        <v>41519800</v>
      </c>
      <c r="D24" s="8">
        <v>24309800</v>
      </c>
      <c r="E24" s="15">
        <v>0</v>
      </c>
      <c r="F24" s="15">
        <v>11645378.4</v>
      </c>
      <c r="G24" s="15">
        <v>4421000</v>
      </c>
      <c r="H24" s="15">
        <v>2876320</v>
      </c>
      <c r="I24" s="15">
        <v>6578804.7999999998</v>
      </c>
      <c r="J24" s="15"/>
      <c r="K24" s="15"/>
      <c r="L24" s="15"/>
      <c r="M24" s="15"/>
      <c r="N24" s="15"/>
      <c r="O24" s="15"/>
      <c r="P24" s="15"/>
      <c r="Q24" s="16">
        <f t="shared" si="0"/>
        <v>25521503.199999999</v>
      </c>
    </row>
    <row r="25" spans="2:17" x14ac:dyDescent="0.25">
      <c r="B25" s="14" t="s">
        <v>31</v>
      </c>
      <c r="C25" s="8">
        <v>148603946</v>
      </c>
      <c r="D25" s="8">
        <v>-34400000</v>
      </c>
      <c r="E25" s="15">
        <v>5971519.7999999998</v>
      </c>
      <c r="F25" s="15">
        <v>5563822.1699999999</v>
      </c>
      <c r="G25" s="15">
        <v>4491072.33</v>
      </c>
      <c r="H25" s="15">
        <v>6519892.9699999997</v>
      </c>
      <c r="I25" s="15">
        <v>6799102.7800000003</v>
      </c>
      <c r="J25" s="15"/>
      <c r="K25" s="15"/>
      <c r="L25" s="15"/>
      <c r="M25" s="15"/>
      <c r="N25" s="15"/>
      <c r="O25" s="15"/>
      <c r="P25" s="15"/>
      <c r="Q25" s="16">
        <f t="shared" si="0"/>
        <v>29345410.050000001</v>
      </c>
    </row>
    <row r="26" spans="2:17" x14ac:dyDescent="0.25">
      <c r="B26" s="14" t="s">
        <v>32</v>
      </c>
      <c r="C26" s="8">
        <v>68010000</v>
      </c>
      <c r="D26" s="8">
        <v>-17000000</v>
      </c>
      <c r="E26" s="15">
        <v>3437155.26</v>
      </c>
      <c r="F26" s="15">
        <v>3223259.88</v>
      </c>
      <c r="G26" s="15">
        <v>14361456.9</v>
      </c>
      <c r="H26" s="15">
        <v>17255879</v>
      </c>
      <c r="I26" s="15">
        <v>3339495.8</v>
      </c>
      <c r="J26" s="15"/>
      <c r="K26" s="15"/>
      <c r="L26" s="15"/>
      <c r="M26" s="15"/>
      <c r="N26" s="15"/>
      <c r="O26" s="15"/>
      <c r="P26" s="15"/>
      <c r="Q26" s="16">
        <f t="shared" si="0"/>
        <v>41617246.839999996</v>
      </c>
    </row>
    <row r="27" spans="2:17" x14ac:dyDescent="0.25">
      <c r="B27" s="14" t="s">
        <v>33</v>
      </c>
      <c r="C27" s="8">
        <v>78962636</v>
      </c>
      <c r="D27" s="8">
        <v>-19000000</v>
      </c>
      <c r="E27" s="15">
        <v>605822.69999999995</v>
      </c>
      <c r="F27" s="15">
        <v>1880175.92</v>
      </c>
      <c r="G27" s="15">
        <v>2486537.85</v>
      </c>
      <c r="H27" s="15">
        <v>1013752.37</v>
      </c>
      <c r="I27" s="15">
        <v>2872269.89</v>
      </c>
      <c r="J27" s="15"/>
      <c r="K27" s="15"/>
      <c r="L27" s="15"/>
      <c r="M27" s="15"/>
      <c r="N27" s="15"/>
      <c r="O27" s="15"/>
      <c r="P27" s="15"/>
      <c r="Q27" s="16">
        <f t="shared" si="0"/>
        <v>8858558.7300000004</v>
      </c>
    </row>
    <row r="28" spans="2:17" x14ac:dyDescent="0.25">
      <c r="B28" s="14" t="s">
        <v>34</v>
      </c>
      <c r="C28" s="8">
        <v>282195915.56</v>
      </c>
      <c r="D28" s="8">
        <v>-19921406.439999998</v>
      </c>
      <c r="E28" s="15">
        <v>5604429.3499999996</v>
      </c>
      <c r="F28" s="15">
        <v>41391480.850000001</v>
      </c>
      <c r="G28" s="15">
        <v>10170603.68</v>
      </c>
      <c r="H28" s="15">
        <v>34557216.039999999</v>
      </c>
      <c r="I28" s="15">
        <v>36026030.130000003</v>
      </c>
      <c r="J28" s="15"/>
      <c r="K28" s="15"/>
      <c r="L28" s="15"/>
      <c r="M28" s="15"/>
      <c r="N28" s="15"/>
      <c r="O28" s="15"/>
      <c r="P28" s="15"/>
      <c r="Q28" s="16">
        <f t="shared" si="0"/>
        <v>127749760.05000001</v>
      </c>
    </row>
    <row r="29" spans="2:17" x14ac:dyDescent="0.25">
      <c r="B29" s="14" t="s">
        <v>35</v>
      </c>
      <c r="C29" s="8">
        <v>62109606.439999998</v>
      </c>
      <c r="D29" s="8">
        <v>12609606.440000001</v>
      </c>
      <c r="E29" s="15">
        <v>2647964.56</v>
      </c>
      <c r="F29" s="15">
        <v>6722600.3300000001</v>
      </c>
      <c r="G29" s="15">
        <v>1582608.81</v>
      </c>
      <c r="H29" s="15">
        <v>6496571.8799999999</v>
      </c>
      <c r="I29" s="15">
        <v>6255635.7800000003</v>
      </c>
      <c r="J29" s="15"/>
      <c r="K29" s="15"/>
      <c r="L29" s="15"/>
      <c r="M29" s="15"/>
      <c r="N29" s="15"/>
      <c r="O29" s="15"/>
      <c r="P29" s="15"/>
      <c r="Q29" s="16">
        <f t="shared" si="0"/>
        <v>23705381.360000003</v>
      </c>
    </row>
    <row r="30" spans="2:17" x14ac:dyDescent="0.25">
      <c r="B30" s="11" t="s">
        <v>36</v>
      </c>
      <c r="C30" s="8">
        <v>603027715</v>
      </c>
      <c r="D30" s="8">
        <v>495241458</v>
      </c>
      <c r="E30" s="12">
        <f>+SUM(E31:E39)</f>
        <v>3027970.37</v>
      </c>
      <c r="F30" s="12">
        <f>+SUM(F31:F39)</f>
        <v>86053694.749999985</v>
      </c>
      <c r="G30" s="12">
        <f>+SUM(G31:G39)</f>
        <v>77158710.769999996</v>
      </c>
      <c r="H30" s="12">
        <f>+SUM(H31:H39)</f>
        <v>44307623.410000004</v>
      </c>
      <c r="I30" s="12">
        <f>+SUM(I31:I39)</f>
        <v>89385847.239999995</v>
      </c>
      <c r="J30" s="12"/>
      <c r="K30" s="12"/>
      <c r="L30" s="12"/>
      <c r="M30" s="12"/>
      <c r="N30" s="12"/>
      <c r="O30" s="12"/>
      <c r="P30" s="12"/>
      <c r="Q30" s="13">
        <f t="shared" si="0"/>
        <v>299933846.53999996</v>
      </c>
    </row>
    <row r="31" spans="2:17" x14ac:dyDescent="0.25">
      <c r="B31" s="14" t="s">
        <v>37</v>
      </c>
      <c r="C31" s="8">
        <v>156359767</v>
      </c>
      <c r="D31" s="8">
        <v>151056138</v>
      </c>
      <c r="E31" s="15">
        <v>491955.4</v>
      </c>
      <c r="F31" s="15">
        <v>6762538.2199999997</v>
      </c>
      <c r="G31" s="15">
        <v>36363680.960000001</v>
      </c>
      <c r="H31" s="15">
        <v>12056997.550000001</v>
      </c>
      <c r="I31" s="15">
        <v>14207338.43</v>
      </c>
      <c r="J31" s="15"/>
      <c r="K31" s="15"/>
      <c r="L31" s="15"/>
      <c r="M31" s="15"/>
      <c r="N31" s="15"/>
      <c r="O31" s="15"/>
      <c r="P31" s="15"/>
      <c r="Q31" s="16">
        <f t="shared" si="0"/>
        <v>69882510.560000002</v>
      </c>
    </row>
    <row r="32" spans="2:17" x14ac:dyDescent="0.25">
      <c r="B32" s="14" t="s">
        <v>38</v>
      </c>
      <c r="C32" s="8">
        <v>4505351</v>
      </c>
      <c r="D32" s="8">
        <v>395351</v>
      </c>
      <c r="E32" s="15">
        <v>0</v>
      </c>
      <c r="F32" s="15">
        <v>929250</v>
      </c>
      <c r="G32" s="15">
        <v>279070</v>
      </c>
      <c r="H32" s="15">
        <v>113470.28</v>
      </c>
      <c r="I32" s="15">
        <v>1156984.22</v>
      </c>
      <c r="J32" s="15"/>
      <c r="K32" s="15"/>
      <c r="L32" s="15"/>
      <c r="M32" s="15"/>
      <c r="N32" s="15"/>
      <c r="O32" s="15"/>
      <c r="P32" s="15"/>
      <c r="Q32" s="16">
        <f t="shared" si="0"/>
        <v>2478774.5</v>
      </c>
    </row>
    <row r="33" spans="2:17" x14ac:dyDescent="0.25">
      <c r="B33" s="14" t="s">
        <v>39</v>
      </c>
      <c r="C33" s="8">
        <v>3232371</v>
      </c>
      <c r="D33" s="8">
        <v>-1655000</v>
      </c>
      <c r="E33" s="15">
        <v>396554.34</v>
      </c>
      <c r="F33" s="15">
        <v>0</v>
      </c>
      <c r="G33" s="15">
        <v>0</v>
      </c>
      <c r="H33" s="15">
        <v>734656.2</v>
      </c>
      <c r="I33" s="15">
        <v>763633.99</v>
      </c>
      <c r="J33" s="15"/>
      <c r="K33" s="15"/>
      <c r="L33" s="15"/>
      <c r="M33" s="15"/>
      <c r="N33" s="15"/>
      <c r="O33" s="15"/>
      <c r="P33" s="15"/>
      <c r="Q33" s="16">
        <f t="shared" si="0"/>
        <v>1894844.53</v>
      </c>
    </row>
    <row r="34" spans="2:17" x14ac:dyDescent="0.25">
      <c r="B34" s="14" t="s">
        <v>40</v>
      </c>
      <c r="C34" s="8">
        <v>494580</v>
      </c>
      <c r="D34" s="8">
        <v>-205420</v>
      </c>
      <c r="E34" s="15">
        <v>0</v>
      </c>
      <c r="F34" s="15">
        <v>0</v>
      </c>
      <c r="G34" s="15">
        <v>0</v>
      </c>
      <c r="H34" s="15">
        <v>0</v>
      </c>
      <c r="I34" s="15">
        <v>116247.34</v>
      </c>
      <c r="J34" s="15"/>
      <c r="K34" s="15"/>
      <c r="L34" s="15"/>
      <c r="M34" s="15"/>
      <c r="N34" s="15"/>
      <c r="O34" s="15"/>
      <c r="P34" s="15"/>
      <c r="Q34" s="16">
        <f t="shared" si="0"/>
        <v>116247.34</v>
      </c>
    </row>
    <row r="35" spans="2:17" x14ac:dyDescent="0.25">
      <c r="B35" s="14" t="s">
        <v>41</v>
      </c>
      <c r="C35" s="8">
        <v>3190000</v>
      </c>
      <c r="D35" s="8">
        <v>1170000</v>
      </c>
      <c r="E35" s="15">
        <v>0</v>
      </c>
      <c r="F35" s="15">
        <v>42055.199999999997</v>
      </c>
      <c r="G35" s="15">
        <v>330400</v>
      </c>
      <c r="H35" s="15">
        <v>467552.91</v>
      </c>
      <c r="I35" s="15">
        <f>VLOOKUP(B35,[1]RefCCPCuenta!$B$27:$H$30,7,FALSE)</f>
        <v>68567.87</v>
      </c>
      <c r="J35" s="15"/>
      <c r="K35" s="15"/>
      <c r="L35" s="15"/>
      <c r="M35" s="15"/>
      <c r="N35" s="15"/>
      <c r="O35" s="15"/>
      <c r="P35" s="15"/>
      <c r="Q35" s="16">
        <f t="shared" si="0"/>
        <v>908575.98</v>
      </c>
    </row>
    <row r="36" spans="2:17" x14ac:dyDescent="0.25">
      <c r="B36" s="14" t="s">
        <v>42</v>
      </c>
      <c r="C36" s="8">
        <v>337950267</v>
      </c>
      <c r="D36" s="8">
        <v>327900010</v>
      </c>
      <c r="E36" s="15">
        <v>81378.460000000006</v>
      </c>
      <c r="F36" s="15">
        <v>75448415.819999993</v>
      </c>
      <c r="G36" s="15">
        <v>27375930.84</v>
      </c>
      <c r="H36" s="15">
        <v>29085064.550000001</v>
      </c>
      <c r="I36" s="15">
        <f>VLOOKUP(B36,[1]RefCCPCuenta!$B$27:$H$30,7,FALSE)</f>
        <v>68778267.549999997</v>
      </c>
      <c r="J36" s="15"/>
      <c r="K36" s="15"/>
      <c r="L36" s="15"/>
      <c r="M36" s="15"/>
      <c r="N36" s="15"/>
      <c r="O36" s="15"/>
      <c r="P36" s="15"/>
      <c r="Q36" s="16">
        <f t="shared" si="0"/>
        <v>200769057.21999997</v>
      </c>
    </row>
    <row r="37" spans="2:17" x14ac:dyDescent="0.25">
      <c r="B37" s="14" t="s">
        <v>43</v>
      </c>
      <c r="C37" s="8">
        <v>73480379</v>
      </c>
      <c r="D37" s="8">
        <v>9610379</v>
      </c>
      <c r="E37" s="15">
        <v>984457.46</v>
      </c>
      <c r="F37" s="15">
        <v>1763227.52</v>
      </c>
      <c r="G37" s="15">
        <v>2619419.79</v>
      </c>
      <c r="H37" s="15">
        <v>1556143.28</v>
      </c>
      <c r="I37" s="15">
        <f>VLOOKUP(B37,[1]RefCCPCuenta!$B$27:$H$30,7,FALSE)</f>
        <v>3277616.41</v>
      </c>
      <c r="J37" s="15"/>
      <c r="K37" s="15"/>
      <c r="L37" s="15"/>
      <c r="M37" s="15"/>
      <c r="N37" s="15"/>
      <c r="O37" s="15"/>
      <c r="P37" s="15"/>
      <c r="Q37" s="16">
        <f t="shared" si="0"/>
        <v>10200864.460000001</v>
      </c>
    </row>
    <row r="38" spans="2:17" x14ac:dyDescent="0.25">
      <c r="B38" s="14" t="s">
        <v>44</v>
      </c>
      <c r="C38" s="8">
        <v>0</v>
      </c>
      <c r="D38" s="8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/>
      <c r="K38" s="15"/>
      <c r="L38" s="15"/>
      <c r="M38" s="15"/>
      <c r="N38" s="15"/>
      <c r="O38" s="15"/>
      <c r="P38" s="15"/>
      <c r="Q38" s="16">
        <f t="shared" si="0"/>
        <v>0</v>
      </c>
    </row>
    <row r="39" spans="2:17" x14ac:dyDescent="0.25">
      <c r="B39" s="14" t="s">
        <v>45</v>
      </c>
      <c r="C39" s="8">
        <v>23815000</v>
      </c>
      <c r="D39" s="8">
        <v>6970000</v>
      </c>
      <c r="E39" s="15">
        <v>1073624.71</v>
      </c>
      <c r="F39" s="15">
        <v>1108207.99</v>
      </c>
      <c r="G39" s="15">
        <v>10190209.18</v>
      </c>
      <c r="H39" s="15">
        <v>293738.64</v>
      </c>
      <c r="I39" s="15">
        <f>VLOOKUP(B39,[1]RefCCPCuenta!$B$27:$H$30,7,FALSE)</f>
        <v>1017191.43</v>
      </c>
      <c r="J39" s="15"/>
      <c r="K39" s="15"/>
      <c r="L39" s="15"/>
      <c r="M39" s="15"/>
      <c r="N39" s="15"/>
      <c r="O39" s="15"/>
      <c r="P39" s="15"/>
      <c r="Q39" s="16">
        <f t="shared" si="0"/>
        <v>13682971.949999999</v>
      </c>
    </row>
    <row r="40" spans="2:17" x14ac:dyDescent="0.25">
      <c r="B40" s="11" t="s">
        <v>46</v>
      </c>
      <c r="C40" s="8">
        <v>41130000</v>
      </c>
      <c r="D40" s="8">
        <v>0</v>
      </c>
      <c r="E40" s="12">
        <f>+SUM(E41:E48)</f>
        <v>0</v>
      </c>
      <c r="F40" s="12">
        <f>+SUM(F41:F48)</f>
        <v>5000000</v>
      </c>
      <c r="G40" s="12">
        <f>+SUM(G41:G48)</f>
        <v>5500000</v>
      </c>
      <c r="H40" s="12">
        <f>+SUM(H41:H48)</f>
        <v>0</v>
      </c>
      <c r="I40" s="12">
        <f>+SUM(I41:I48)</f>
        <v>5000000</v>
      </c>
      <c r="J40" s="12"/>
      <c r="K40" s="12"/>
      <c r="L40" s="12"/>
      <c r="M40" s="12"/>
      <c r="N40" s="12"/>
      <c r="O40" s="12"/>
      <c r="P40" s="12"/>
      <c r="Q40" s="13">
        <f t="shared" si="0"/>
        <v>15500000</v>
      </c>
    </row>
    <row r="41" spans="2:17" x14ac:dyDescent="0.25">
      <c r="B41" s="14" t="s">
        <v>47</v>
      </c>
      <c r="C41" s="8">
        <v>41130000</v>
      </c>
      <c r="D41" s="8">
        <v>0</v>
      </c>
      <c r="E41" s="15">
        <v>0</v>
      </c>
      <c r="F41" s="15">
        <v>5000000</v>
      </c>
      <c r="G41" s="15">
        <v>5500000</v>
      </c>
      <c r="H41" s="15">
        <f>VLOOKUP(B41,[2]RefCCPCuenta!$B$8:$G$46,6,FALSE)</f>
        <v>0</v>
      </c>
      <c r="I41" s="15">
        <v>5000000</v>
      </c>
      <c r="J41" s="15"/>
      <c r="K41" s="15"/>
      <c r="L41" s="15"/>
      <c r="M41" s="15"/>
      <c r="N41" s="15"/>
      <c r="O41" s="15"/>
      <c r="P41" s="15"/>
      <c r="Q41" s="16">
        <f t="shared" si="0"/>
        <v>15500000</v>
      </c>
    </row>
    <row r="42" spans="2:17" x14ac:dyDescent="0.25">
      <c r="B42" s="14" t="s">
        <v>48</v>
      </c>
      <c r="C42" s="8">
        <v>0</v>
      </c>
      <c r="D42" s="8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/>
      <c r="K42" s="15"/>
      <c r="L42" s="15"/>
      <c r="M42" s="15"/>
      <c r="N42" s="15"/>
      <c r="O42" s="15"/>
      <c r="P42" s="15"/>
      <c r="Q42" s="16">
        <f t="shared" si="0"/>
        <v>0</v>
      </c>
    </row>
    <row r="43" spans="2:17" x14ac:dyDescent="0.25">
      <c r="B43" s="14" t="s">
        <v>49</v>
      </c>
      <c r="C43" s="8">
        <v>0</v>
      </c>
      <c r="D43" s="8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/>
      <c r="K43" s="15"/>
      <c r="L43" s="15"/>
      <c r="M43" s="15"/>
      <c r="N43" s="15"/>
      <c r="O43" s="15"/>
      <c r="P43" s="15"/>
      <c r="Q43" s="16">
        <f t="shared" si="0"/>
        <v>0</v>
      </c>
    </row>
    <row r="44" spans="2:17" x14ac:dyDescent="0.25">
      <c r="B44" s="14" t="s">
        <v>50</v>
      </c>
      <c r="C44" s="8">
        <v>0</v>
      </c>
      <c r="D44" s="8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/>
      <c r="K44" s="15"/>
      <c r="L44" s="15"/>
      <c r="M44" s="15"/>
      <c r="N44" s="15"/>
      <c r="O44" s="15"/>
      <c r="P44" s="15"/>
      <c r="Q44" s="16">
        <f t="shared" si="0"/>
        <v>0</v>
      </c>
    </row>
    <row r="45" spans="2:17" x14ac:dyDescent="0.25">
      <c r="B45" s="14" t="s">
        <v>51</v>
      </c>
      <c r="C45" s="8">
        <v>0</v>
      </c>
      <c r="D45" s="8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/>
      <c r="K45" s="15"/>
      <c r="L45" s="15"/>
      <c r="M45" s="15"/>
      <c r="N45" s="15"/>
      <c r="O45" s="15"/>
      <c r="P45" s="15"/>
      <c r="Q45" s="16">
        <f t="shared" si="0"/>
        <v>0</v>
      </c>
    </row>
    <row r="46" spans="2:17" x14ac:dyDescent="0.25">
      <c r="B46" s="14" t="s">
        <v>52</v>
      </c>
      <c r="C46" s="8">
        <v>0</v>
      </c>
      <c r="D46" s="8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/>
      <c r="K46" s="15"/>
      <c r="L46" s="15"/>
      <c r="M46" s="15"/>
      <c r="N46" s="15"/>
      <c r="O46" s="15"/>
      <c r="P46" s="15"/>
      <c r="Q46" s="16">
        <f t="shared" si="0"/>
        <v>0</v>
      </c>
    </row>
    <row r="47" spans="2:17" x14ac:dyDescent="0.25">
      <c r="B47" s="14" t="s">
        <v>53</v>
      </c>
      <c r="C47" s="8">
        <v>0</v>
      </c>
      <c r="D47" s="8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/>
      <c r="K47" s="15"/>
      <c r="L47" s="15"/>
      <c r="M47" s="15"/>
      <c r="N47" s="15"/>
      <c r="O47" s="15"/>
      <c r="P47" s="15"/>
      <c r="Q47" s="16">
        <f t="shared" si="0"/>
        <v>0</v>
      </c>
    </row>
    <row r="48" spans="2:17" x14ac:dyDescent="0.25">
      <c r="B48" s="14" t="s">
        <v>54</v>
      </c>
      <c r="C48" s="8">
        <v>0</v>
      </c>
      <c r="D48" s="8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/>
      <c r="K48" s="15"/>
      <c r="L48" s="15"/>
      <c r="M48" s="15"/>
      <c r="N48" s="15"/>
      <c r="O48" s="15"/>
      <c r="P48" s="15"/>
      <c r="Q48" s="16">
        <f t="shared" si="0"/>
        <v>0</v>
      </c>
    </row>
    <row r="49" spans="2:17" x14ac:dyDescent="0.25">
      <c r="B49" s="11" t="s">
        <v>55</v>
      </c>
      <c r="C49" s="8">
        <v>1432429475</v>
      </c>
      <c r="D49" s="8">
        <v>270000000</v>
      </c>
      <c r="E49" s="12">
        <f>+SUM(E50:E56)</f>
        <v>0</v>
      </c>
      <c r="F49" s="17">
        <f>+SUM(F50:F56)</f>
        <v>300000000</v>
      </c>
      <c r="G49" s="17">
        <f>+SUM(G50:G56)</f>
        <v>553513392</v>
      </c>
      <c r="H49" s="17">
        <f>+SUM(H50:H56)</f>
        <v>268916083</v>
      </c>
      <c r="I49" s="17">
        <f>+SUM(I50:I56)</f>
        <v>0</v>
      </c>
      <c r="J49" s="17"/>
      <c r="K49" s="18"/>
      <c r="L49" s="17"/>
      <c r="M49" s="17"/>
      <c r="N49" s="18"/>
      <c r="O49" s="17"/>
      <c r="P49" s="17"/>
      <c r="Q49" s="12">
        <f t="shared" si="0"/>
        <v>1122429475</v>
      </c>
    </row>
    <row r="50" spans="2:17" x14ac:dyDescent="0.25">
      <c r="B50" s="14" t="s">
        <v>56</v>
      </c>
      <c r="C50" s="8">
        <v>0</v>
      </c>
      <c r="D50" s="8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9"/>
      <c r="K50" s="20"/>
      <c r="L50" s="19"/>
      <c r="M50" s="19"/>
      <c r="N50" s="20"/>
      <c r="O50" s="19"/>
      <c r="P50" s="19"/>
      <c r="Q50" s="15">
        <f t="shared" si="0"/>
        <v>0</v>
      </c>
    </row>
    <row r="51" spans="2:17" x14ac:dyDescent="0.25">
      <c r="B51" s="14" t="s">
        <v>57</v>
      </c>
      <c r="C51" s="8">
        <v>0</v>
      </c>
      <c r="D51" s="8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9"/>
      <c r="K51" s="20"/>
      <c r="L51" s="19"/>
      <c r="M51" s="19"/>
      <c r="N51" s="20"/>
      <c r="O51" s="19"/>
      <c r="P51" s="19"/>
      <c r="Q51" s="15">
        <f t="shared" si="0"/>
        <v>0</v>
      </c>
    </row>
    <row r="52" spans="2:17" x14ac:dyDescent="0.25">
      <c r="B52" s="14" t="s">
        <v>58</v>
      </c>
      <c r="C52" s="8">
        <v>0</v>
      </c>
      <c r="D52" s="8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9"/>
      <c r="K52" s="20"/>
      <c r="L52" s="19"/>
      <c r="M52" s="19"/>
      <c r="N52" s="20"/>
      <c r="O52" s="19"/>
      <c r="P52" s="19"/>
      <c r="Q52" s="15">
        <f t="shared" si="0"/>
        <v>0</v>
      </c>
    </row>
    <row r="53" spans="2:17" x14ac:dyDescent="0.25">
      <c r="B53" s="14" t="s">
        <v>59</v>
      </c>
      <c r="C53" s="8">
        <v>1432429475</v>
      </c>
      <c r="D53" s="8">
        <v>270000000</v>
      </c>
      <c r="E53" s="15">
        <v>0</v>
      </c>
      <c r="F53" s="15">
        <f>VLOOKUP(B53,[3]RefCCPCuenta!$B$9:$F$46,4,FALSE)</f>
        <v>300000000</v>
      </c>
      <c r="G53" s="15">
        <v>553513392</v>
      </c>
      <c r="H53" s="15">
        <v>268916083</v>
      </c>
      <c r="I53" s="15">
        <v>0</v>
      </c>
      <c r="J53" s="19"/>
      <c r="K53" s="20"/>
      <c r="L53" s="19"/>
      <c r="M53" s="19"/>
      <c r="N53" s="20"/>
      <c r="O53" s="19"/>
      <c r="P53" s="19"/>
      <c r="Q53" s="15">
        <f t="shared" si="0"/>
        <v>1122429475</v>
      </c>
    </row>
    <row r="54" spans="2:17" x14ac:dyDescent="0.25">
      <c r="B54" s="14" t="s">
        <v>60</v>
      </c>
      <c r="C54" s="8">
        <v>0</v>
      </c>
      <c r="D54" s="8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9"/>
      <c r="K54" s="20"/>
      <c r="L54" s="19"/>
      <c r="M54" s="19"/>
      <c r="N54" s="20"/>
      <c r="O54" s="19"/>
      <c r="P54" s="19"/>
      <c r="Q54" s="15">
        <f t="shared" si="0"/>
        <v>0</v>
      </c>
    </row>
    <row r="55" spans="2:17" x14ac:dyDescent="0.25">
      <c r="B55" s="14" t="s">
        <v>61</v>
      </c>
      <c r="C55" s="8">
        <v>0</v>
      </c>
      <c r="D55" s="8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9"/>
      <c r="K55" s="20"/>
      <c r="L55" s="19"/>
      <c r="M55" s="19"/>
      <c r="N55" s="20"/>
      <c r="O55" s="19"/>
      <c r="P55" s="19"/>
      <c r="Q55" s="15">
        <f t="shared" si="0"/>
        <v>0</v>
      </c>
    </row>
    <row r="56" spans="2:17" x14ac:dyDescent="0.25">
      <c r="B56" s="14" t="s">
        <v>62</v>
      </c>
      <c r="C56" s="8">
        <v>0</v>
      </c>
      <c r="D56" s="8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9"/>
      <c r="K56" s="20"/>
      <c r="L56" s="19"/>
      <c r="M56" s="19"/>
      <c r="N56" s="20"/>
      <c r="O56" s="19"/>
      <c r="P56" s="19"/>
      <c r="Q56" s="15">
        <f t="shared" si="0"/>
        <v>0</v>
      </c>
    </row>
    <row r="57" spans="2:17" x14ac:dyDescent="0.25">
      <c r="B57" s="11" t="s">
        <v>63</v>
      </c>
      <c r="C57" s="8">
        <v>1960491203</v>
      </c>
      <c r="D57" s="8">
        <v>157494239</v>
      </c>
      <c r="E57" s="12">
        <f>+SUM(E58:E66)</f>
        <v>102908557.17</v>
      </c>
      <c r="F57" s="17">
        <f>+SUM(F58:F66)</f>
        <v>396055915.40000004</v>
      </c>
      <c r="G57" s="17">
        <f>+SUM(G58:G66)</f>
        <v>42956193.960000001</v>
      </c>
      <c r="H57" s="17">
        <f>+SUM(H58:H66)</f>
        <v>173164301.91999999</v>
      </c>
      <c r="I57" s="17">
        <f>+SUM(I58:I66)</f>
        <v>173960534.13</v>
      </c>
      <c r="J57" s="17"/>
      <c r="K57" s="18"/>
      <c r="L57" s="17"/>
      <c r="M57" s="17"/>
      <c r="N57" s="18"/>
      <c r="O57" s="17"/>
      <c r="P57" s="17"/>
      <c r="Q57" s="12">
        <f t="shared" si="0"/>
        <v>889045502.58000004</v>
      </c>
    </row>
    <row r="58" spans="2:17" x14ac:dyDescent="0.25">
      <c r="B58" s="14" t="s">
        <v>64</v>
      </c>
      <c r="C58" s="8">
        <v>306806631</v>
      </c>
      <c r="D58" s="8">
        <v>200760681</v>
      </c>
      <c r="E58" s="15">
        <v>17901662.170000002</v>
      </c>
      <c r="F58" s="15">
        <f>VLOOKUP(B58,[3]RefCCPCuenta!$B$9:$F$46,4,FALSE)</f>
        <v>347313.43</v>
      </c>
      <c r="G58" s="15">
        <v>40726931.920000002</v>
      </c>
      <c r="H58" s="15">
        <v>20011891.129999999</v>
      </c>
      <c r="I58" s="19">
        <v>39118945.240000002</v>
      </c>
      <c r="J58" s="19"/>
      <c r="K58" s="20"/>
      <c r="L58" s="19"/>
      <c r="M58" s="19"/>
      <c r="N58" s="20"/>
      <c r="O58" s="19"/>
      <c r="P58" s="19"/>
      <c r="Q58" s="15">
        <f t="shared" si="0"/>
        <v>118106743.89000002</v>
      </c>
    </row>
    <row r="59" spans="2:17" x14ac:dyDescent="0.25">
      <c r="B59" s="14" t="s">
        <v>65</v>
      </c>
      <c r="C59" s="8">
        <v>7942136</v>
      </c>
      <c r="D59" s="8">
        <v>3400000</v>
      </c>
      <c r="E59" s="15">
        <v>131605.4</v>
      </c>
      <c r="F59" s="15">
        <f>VLOOKUP(B59,[3]RefCCPCuenta!$B$9:$F$46,4,FALSE)</f>
        <v>505065.24</v>
      </c>
      <c r="G59" s="15">
        <v>0</v>
      </c>
      <c r="H59" s="15">
        <v>2020260.94</v>
      </c>
      <c r="I59" s="15">
        <v>0</v>
      </c>
      <c r="J59" s="19"/>
      <c r="K59" s="20"/>
      <c r="L59" s="19"/>
      <c r="M59" s="19"/>
      <c r="N59" s="20"/>
      <c r="O59" s="19"/>
      <c r="P59" s="19"/>
      <c r="Q59" s="15">
        <f t="shared" si="0"/>
        <v>2656931.58</v>
      </c>
    </row>
    <row r="60" spans="2:17" x14ac:dyDescent="0.25">
      <c r="B60" s="14" t="s">
        <v>66</v>
      </c>
      <c r="C60" s="8">
        <v>1218573710</v>
      </c>
      <c r="D60" s="8">
        <v>-64764818</v>
      </c>
      <c r="E60" s="15">
        <v>84622113.519999996</v>
      </c>
      <c r="F60" s="15">
        <f>VLOOKUP(B60,[3]RefCCPCuenta!$B$9:$F$46,4,FALSE)</f>
        <v>313342545.11000001</v>
      </c>
      <c r="G60" s="15">
        <v>0</v>
      </c>
      <c r="H60" s="15">
        <v>107377522.56999999</v>
      </c>
      <c r="I60" s="19">
        <v>127785333.44</v>
      </c>
      <c r="J60" s="19"/>
      <c r="K60" s="20"/>
      <c r="L60" s="19"/>
      <c r="M60" s="19"/>
      <c r="N60" s="20"/>
      <c r="O60" s="19"/>
      <c r="P60" s="19"/>
      <c r="Q60" s="15">
        <f t="shared" si="0"/>
        <v>633127514.63999999</v>
      </c>
    </row>
    <row r="61" spans="2:17" x14ac:dyDescent="0.25">
      <c r="B61" s="14" t="s">
        <v>67</v>
      </c>
      <c r="C61" s="8">
        <v>53160000</v>
      </c>
      <c r="D61" s="8">
        <v>1430000</v>
      </c>
      <c r="E61" s="15">
        <v>0</v>
      </c>
      <c r="F61" s="15">
        <f>VLOOKUP(B61,[3]RefCCPCuenta!$B$9:$F$46,4,FALSE)</f>
        <v>0</v>
      </c>
      <c r="G61" s="15">
        <v>0</v>
      </c>
      <c r="H61" s="15">
        <v>0</v>
      </c>
      <c r="I61" s="19"/>
      <c r="J61" s="19"/>
      <c r="K61" s="20"/>
      <c r="L61" s="19"/>
      <c r="M61" s="19"/>
      <c r="N61" s="20"/>
      <c r="O61" s="19"/>
      <c r="P61" s="19"/>
      <c r="Q61" s="15">
        <f t="shared" si="0"/>
        <v>0</v>
      </c>
    </row>
    <row r="62" spans="2:17" x14ac:dyDescent="0.25">
      <c r="B62" s="14" t="s">
        <v>68</v>
      </c>
      <c r="C62" s="8">
        <v>304446775</v>
      </c>
      <c r="D62" s="8">
        <v>19067976</v>
      </c>
      <c r="E62" s="15">
        <v>253176.08</v>
      </c>
      <c r="F62" s="15">
        <f>VLOOKUP(B62,[3]RefCCPCuenta!$B$9:$F$46,4,FALSE)</f>
        <v>80897588.549999997</v>
      </c>
      <c r="G62" s="15">
        <v>2229262.04</v>
      </c>
      <c r="H62" s="15">
        <v>38550738.240000002</v>
      </c>
      <c r="I62" s="19">
        <v>7056255.4500000002</v>
      </c>
      <c r="J62" s="19"/>
      <c r="K62" s="20"/>
      <c r="L62" s="19"/>
      <c r="M62" s="19"/>
      <c r="N62" s="20"/>
      <c r="O62" s="19"/>
      <c r="P62" s="19"/>
      <c r="Q62" s="15">
        <f t="shared" si="0"/>
        <v>128987020.36</v>
      </c>
    </row>
    <row r="63" spans="2:17" x14ac:dyDescent="0.25">
      <c r="B63" s="14" t="s">
        <v>69</v>
      </c>
      <c r="C63" s="8">
        <v>14400000</v>
      </c>
      <c r="D63" s="8">
        <v>14400000</v>
      </c>
      <c r="E63" s="15">
        <v>0</v>
      </c>
      <c r="F63" s="15">
        <f>VLOOKUP(B63,[3]RefCCPCuenta!$B$9:$F$46,4,FALSE)</f>
        <v>0</v>
      </c>
      <c r="G63" s="15">
        <v>0</v>
      </c>
      <c r="H63" s="15">
        <v>0</v>
      </c>
      <c r="I63" s="15">
        <v>0</v>
      </c>
      <c r="J63" s="19"/>
      <c r="K63" s="20"/>
      <c r="L63" s="19"/>
      <c r="M63" s="19"/>
      <c r="N63" s="20"/>
      <c r="O63" s="19"/>
      <c r="P63" s="19"/>
      <c r="Q63" s="15">
        <f t="shared" si="0"/>
        <v>0</v>
      </c>
    </row>
    <row r="64" spans="2:17" x14ac:dyDescent="0.25">
      <c r="B64" s="14" t="s">
        <v>70</v>
      </c>
      <c r="C64" s="8">
        <v>0</v>
      </c>
      <c r="D64" s="8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9"/>
      <c r="K64" s="20"/>
      <c r="L64" s="19"/>
      <c r="M64" s="19"/>
      <c r="N64" s="20"/>
      <c r="O64" s="19"/>
      <c r="P64" s="19"/>
      <c r="Q64" s="15">
        <f t="shared" si="0"/>
        <v>0</v>
      </c>
    </row>
    <row r="65" spans="2:17" x14ac:dyDescent="0.25">
      <c r="B65" s="14" t="s">
        <v>71</v>
      </c>
      <c r="C65" s="8">
        <v>42010000</v>
      </c>
      <c r="D65" s="8">
        <v>-8000000</v>
      </c>
      <c r="E65" s="15">
        <v>0</v>
      </c>
      <c r="F65" s="15">
        <f>VLOOKUP(B65,[3]RefCCPCuenta!$B$9:$F$46,4,FALSE)</f>
        <v>0</v>
      </c>
      <c r="G65" s="15">
        <v>0</v>
      </c>
      <c r="H65" s="15">
        <v>39772.04</v>
      </c>
      <c r="I65" s="15">
        <v>0</v>
      </c>
      <c r="J65" s="19"/>
      <c r="K65" s="20"/>
      <c r="L65" s="19"/>
      <c r="M65" s="19"/>
      <c r="N65" s="20"/>
      <c r="O65" s="19"/>
      <c r="P65" s="19"/>
      <c r="Q65" s="15">
        <f t="shared" si="0"/>
        <v>39772.04</v>
      </c>
    </row>
    <row r="66" spans="2:17" x14ac:dyDescent="0.25">
      <c r="B66" s="14" t="s">
        <v>72</v>
      </c>
      <c r="C66" s="8">
        <v>13151951</v>
      </c>
      <c r="D66" s="8">
        <v>-8799600</v>
      </c>
      <c r="E66" s="15">
        <v>0</v>
      </c>
      <c r="F66" s="15">
        <f>VLOOKUP(B66,[3]RefCCPCuenta!$B$9:$F$46,4,FALSE)</f>
        <v>963403.07</v>
      </c>
      <c r="G66" s="15">
        <v>0</v>
      </c>
      <c r="H66" s="15">
        <v>5164117</v>
      </c>
      <c r="I66" s="15">
        <v>0</v>
      </c>
      <c r="J66" s="19"/>
      <c r="K66" s="20"/>
      <c r="L66" s="19"/>
      <c r="M66" s="19"/>
      <c r="N66" s="20"/>
      <c r="O66" s="19"/>
      <c r="P66" s="19"/>
      <c r="Q66" s="15">
        <f t="shared" si="0"/>
        <v>6127520.0700000003</v>
      </c>
    </row>
    <row r="67" spans="2:17" x14ac:dyDescent="0.25">
      <c r="B67" s="11" t="s">
        <v>73</v>
      </c>
      <c r="C67" s="8">
        <v>6674991280</v>
      </c>
      <c r="D67" s="8">
        <v>-555709748</v>
      </c>
      <c r="E67" s="12">
        <f>+SUM(E68:E71)</f>
        <v>290900959.35000002</v>
      </c>
      <c r="F67" s="17">
        <f>+SUM(F68:F71)</f>
        <v>578304858.13999999</v>
      </c>
      <c r="G67" s="17">
        <f>+SUM(G68:G71)</f>
        <v>368276708.09000003</v>
      </c>
      <c r="H67" s="17">
        <f>+SUM(H68:H71)</f>
        <v>1247157530.4200001</v>
      </c>
      <c r="I67" s="17">
        <f>+SUM(I68:I71)</f>
        <v>1509893703.8700001</v>
      </c>
      <c r="J67" s="17"/>
      <c r="K67" s="18"/>
      <c r="L67" s="17"/>
      <c r="M67" s="17"/>
      <c r="N67" s="18"/>
      <c r="O67" s="17"/>
      <c r="P67" s="17"/>
      <c r="Q67" s="12">
        <f t="shared" si="0"/>
        <v>3994533759.8699999</v>
      </c>
    </row>
    <row r="68" spans="2:17" x14ac:dyDescent="0.25">
      <c r="B68" s="14" t="s">
        <v>74</v>
      </c>
      <c r="C68" s="8">
        <v>5781743562</v>
      </c>
      <c r="D68" s="8">
        <v>-1033850246</v>
      </c>
      <c r="E68" s="15">
        <f>+_xlfn.XLOOKUP(B68,'[4]RefCCPCuenta (2)'!$B:$B,'[4]RefCCPCuenta (2)'!$D:$D)</f>
        <v>290900959.35000002</v>
      </c>
      <c r="F68" s="15">
        <f>VLOOKUP(B68,[3]RefCCPCuenta!$B$9:$F$46,4,FALSE)</f>
        <v>578304858.13999999</v>
      </c>
      <c r="G68" s="15">
        <v>193313225.71000001</v>
      </c>
      <c r="H68" s="15">
        <v>1194757752.04</v>
      </c>
      <c r="I68" s="19">
        <v>1494539210.3800001</v>
      </c>
      <c r="J68" s="19"/>
      <c r="K68" s="20"/>
      <c r="L68" s="19"/>
      <c r="M68" s="19"/>
      <c r="N68" s="20"/>
      <c r="O68" s="19"/>
      <c r="P68" s="19"/>
      <c r="Q68" s="15">
        <f t="shared" si="0"/>
        <v>3751816005.6199999</v>
      </c>
    </row>
    <row r="69" spans="2:17" x14ac:dyDescent="0.25">
      <c r="B69" s="14" t="s">
        <v>75</v>
      </c>
      <c r="C69" s="8">
        <v>893247718</v>
      </c>
      <c r="D69" s="8">
        <v>478140498</v>
      </c>
      <c r="E69" s="15">
        <f>+_xlfn.XLOOKUP(B69,'[4]RefCCPCuenta (2)'!$B:$B,'[4]RefCCPCuenta (2)'!$D:$D)</f>
        <v>0</v>
      </c>
      <c r="F69" s="15">
        <f>VLOOKUP(B69,[3]RefCCPCuenta!$B$9:$F$46,4,FALSE)</f>
        <v>0</v>
      </c>
      <c r="G69" s="15">
        <v>174963482.38</v>
      </c>
      <c r="H69" s="15">
        <v>52399778.380000003</v>
      </c>
      <c r="I69" s="19">
        <v>15354493.49</v>
      </c>
      <c r="J69" s="19"/>
      <c r="K69" s="20"/>
      <c r="L69" s="19"/>
      <c r="M69" s="19"/>
      <c r="N69" s="20"/>
      <c r="O69" s="19"/>
      <c r="P69" s="19"/>
      <c r="Q69" s="15">
        <f t="shared" si="0"/>
        <v>242717754.25</v>
      </c>
    </row>
    <row r="70" spans="2:17" x14ac:dyDescent="0.25">
      <c r="B70" s="14" t="s">
        <v>76</v>
      </c>
      <c r="C70" s="8">
        <v>0</v>
      </c>
      <c r="D70" s="8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9"/>
      <c r="K70" s="20"/>
      <c r="L70" s="19"/>
      <c r="M70" s="19"/>
      <c r="N70" s="20"/>
      <c r="O70" s="19"/>
      <c r="P70" s="19"/>
      <c r="Q70" s="15">
        <f t="shared" si="0"/>
        <v>0</v>
      </c>
    </row>
    <row r="71" spans="2:17" x14ac:dyDescent="0.25">
      <c r="B71" s="14" t="s">
        <v>77</v>
      </c>
      <c r="C71" s="8">
        <v>0</v>
      </c>
      <c r="D71" s="8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9"/>
      <c r="K71" s="20"/>
      <c r="L71" s="19"/>
      <c r="M71" s="19"/>
      <c r="N71" s="20"/>
      <c r="O71" s="19"/>
      <c r="P71" s="19"/>
      <c r="Q71" s="15">
        <f t="shared" si="0"/>
        <v>0</v>
      </c>
    </row>
    <row r="72" spans="2:17" x14ac:dyDescent="0.25">
      <c r="B72" s="11" t="s">
        <v>78</v>
      </c>
      <c r="C72" s="8">
        <v>0</v>
      </c>
      <c r="D72" s="8">
        <v>0</v>
      </c>
      <c r="E72" s="12">
        <f>+SUM(E73:E77)</f>
        <v>0</v>
      </c>
      <c r="F72" s="17">
        <f>+SUM(F73:F77)</f>
        <v>0</v>
      </c>
      <c r="G72" s="17">
        <f>+SUM(G73:G77)</f>
        <v>0</v>
      </c>
      <c r="H72" s="17">
        <f>+SUM(H73:H77)</f>
        <v>0</v>
      </c>
      <c r="I72" s="17"/>
      <c r="J72" s="17"/>
      <c r="K72" s="18"/>
      <c r="L72" s="17"/>
      <c r="M72" s="17"/>
      <c r="N72" s="18"/>
      <c r="O72" s="17"/>
      <c r="P72" s="17"/>
      <c r="Q72" s="12">
        <f t="shared" si="0"/>
        <v>0</v>
      </c>
    </row>
    <row r="73" spans="2:17" x14ac:dyDescent="0.25">
      <c r="B73" s="14" t="s">
        <v>79</v>
      </c>
      <c r="C73" s="8">
        <v>0</v>
      </c>
      <c r="D73" s="8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9"/>
      <c r="K73" s="20"/>
      <c r="L73" s="19"/>
      <c r="M73" s="19"/>
      <c r="N73" s="20"/>
      <c r="O73" s="19"/>
      <c r="P73" s="19"/>
      <c r="Q73" s="15">
        <f t="shared" si="0"/>
        <v>0</v>
      </c>
    </row>
    <row r="74" spans="2:17" x14ac:dyDescent="0.25">
      <c r="B74" s="14" t="s">
        <v>80</v>
      </c>
      <c r="C74" s="8">
        <v>0</v>
      </c>
      <c r="D74" s="8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9"/>
      <c r="K74" s="20"/>
      <c r="L74" s="19"/>
      <c r="M74" s="19"/>
      <c r="N74" s="20"/>
      <c r="O74" s="19"/>
      <c r="P74" s="19"/>
      <c r="Q74" s="15">
        <f t="shared" si="0"/>
        <v>0</v>
      </c>
    </row>
    <row r="75" spans="2:17" x14ac:dyDescent="0.25">
      <c r="B75" s="14" t="s">
        <v>81</v>
      </c>
      <c r="C75" s="8">
        <v>0</v>
      </c>
      <c r="D75" s="8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9"/>
      <c r="K75" s="20"/>
      <c r="L75" s="19"/>
      <c r="M75" s="19"/>
      <c r="N75" s="20"/>
      <c r="O75" s="19"/>
      <c r="P75" s="19"/>
      <c r="Q75" s="15">
        <f t="shared" si="0"/>
        <v>0</v>
      </c>
    </row>
    <row r="76" spans="2:17" x14ac:dyDescent="0.25">
      <c r="B76" s="14" t="s">
        <v>82</v>
      </c>
      <c r="C76" s="8">
        <v>0</v>
      </c>
      <c r="D76" s="8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9"/>
      <c r="K76" s="20"/>
      <c r="L76" s="19"/>
      <c r="M76" s="19"/>
      <c r="N76" s="20"/>
      <c r="O76" s="19"/>
      <c r="P76" s="19"/>
      <c r="Q76" s="15">
        <f t="shared" si="0"/>
        <v>0</v>
      </c>
    </row>
    <row r="77" spans="2:17" x14ac:dyDescent="0.25">
      <c r="B77" s="14" t="s">
        <v>83</v>
      </c>
      <c r="C77" s="8">
        <v>0</v>
      </c>
      <c r="D77" s="8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9"/>
      <c r="K77" s="20"/>
      <c r="L77" s="19"/>
      <c r="M77" s="19"/>
      <c r="N77" s="20"/>
      <c r="O77" s="19"/>
      <c r="P77" s="19"/>
      <c r="Q77" s="15">
        <f t="shared" si="0"/>
        <v>0</v>
      </c>
    </row>
    <row r="78" spans="2:17" x14ac:dyDescent="0.25">
      <c r="B78" s="11" t="s">
        <v>84</v>
      </c>
      <c r="C78" s="8">
        <v>0</v>
      </c>
      <c r="D78" s="8">
        <v>0</v>
      </c>
      <c r="E78" s="12">
        <f>+SUM(E79:E83)</f>
        <v>0</v>
      </c>
      <c r="F78" s="17">
        <f>+SUM(F79:F83)</f>
        <v>0</v>
      </c>
      <c r="G78" s="17">
        <f>+SUM(G79:G83)</f>
        <v>0</v>
      </c>
      <c r="H78" s="17">
        <f>+SUM(H79:H83)</f>
        <v>0</v>
      </c>
      <c r="I78" s="17"/>
      <c r="J78" s="17"/>
      <c r="K78" s="18"/>
      <c r="L78" s="17"/>
      <c r="M78" s="17"/>
      <c r="N78" s="18"/>
      <c r="O78" s="17"/>
      <c r="P78" s="17"/>
      <c r="Q78" s="12">
        <f t="shared" ref="Q78:Q92" si="1">+SUM(E78:P78)</f>
        <v>0</v>
      </c>
    </row>
    <row r="79" spans="2:17" x14ac:dyDescent="0.25">
      <c r="B79" s="14" t="s">
        <v>85</v>
      </c>
      <c r="C79" s="8">
        <v>0</v>
      </c>
      <c r="D79" s="8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9"/>
      <c r="K79" s="20"/>
      <c r="L79" s="19"/>
      <c r="M79" s="19"/>
      <c r="N79" s="20"/>
      <c r="O79" s="19"/>
      <c r="P79" s="19"/>
      <c r="Q79" s="15">
        <f t="shared" si="1"/>
        <v>0</v>
      </c>
    </row>
    <row r="80" spans="2:17" x14ac:dyDescent="0.25">
      <c r="B80" s="14" t="s">
        <v>86</v>
      </c>
      <c r="C80" s="8">
        <v>0</v>
      </c>
      <c r="D80" s="8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9"/>
      <c r="K80" s="20"/>
      <c r="L80" s="19"/>
      <c r="M80" s="19"/>
      <c r="N80" s="20"/>
      <c r="O80" s="19"/>
      <c r="P80" s="19"/>
      <c r="Q80" s="15">
        <f t="shared" si="1"/>
        <v>0</v>
      </c>
    </row>
    <row r="81" spans="2:17" x14ac:dyDescent="0.25">
      <c r="B81" s="14" t="s">
        <v>87</v>
      </c>
      <c r="C81" s="8">
        <v>0</v>
      </c>
      <c r="D81" s="8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9"/>
      <c r="K81" s="20"/>
      <c r="L81" s="19"/>
      <c r="M81" s="19"/>
      <c r="N81" s="20"/>
      <c r="O81" s="19"/>
      <c r="P81" s="19"/>
      <c r="Q81" s="15">
        <f t="shared" si="1"/>
        <v>0</v>
      </c>
    </row>
    <row r="82" spans="2:17" x14ac:dyDescent="0.25">
      <c r="B82" s="14" t="s">
        <v>88</v>
      </c>
      <c r="C82" s="8">
        <v>0</v>
      </c>
      <c r="D82" s="8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9"/>
      <c r="K82" s="20"/>
      <c r="L82" s="19"/>
      <c r="M82" s="19"/>
      <c r="N82" s="20"/>
      <c r="O82" s="19"/>
      <c r="P82" s="19"/>
      <c r="Q82" s="15">
        <f t="shared" si="1"/>
        <v>0</v>
      </c>
    </row>
    <row r="83" spans="2:17" x14ac:dyDescent="0.25">
      <c r="B83" s="14" t="s">
        <v>89</v>
      </c>
      <c r="C83" s="8">
        <v>0</v>
      </c>
      <c r="D83" s="8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9"/>
      <c r="K83" s="20"/>
      <c r="L83" s="19"/>
      <c r="M83" s="19"/>
      <c r="N83" s="20"/>
      <c r="O83" s="19"/>
      <c r="P83" s="19"/>
      <c r="Q83" s="15">
        <f t="shared" si="1"/>
        <v>0</v>
      </c>
    </row>
    <row r="84" spans="2:17" x14ac:dyDescent="0.25">
      <c r="B84" s="7" t="s">
        <v>90</v>
      </c>
      <c r="C84" s="8">
        <v>0</v>
      </c>
      <c r="D84" s="8">
        <v>0</v>
      </c>
      <c r="E84" s="9">
        <f>+E85+E88+E91</f>
        <v>0</v>
      </c>
      <c r="F84" s="10">
        <f>+F85+F88+F91</f>
        <v>0</v>
      </c>
      <c r="G84" s="10">
        <f>+G85+G88+G91</f>
        <v>0</v>
      </c>
      <c r="H84" s="10">
        <f>+H85+H88+H91</f>
        <v>0</v>
      </c>
      <c r="I84" s="10"/>
      <c r="J84" s="10"/>
      <c r="K84" s="21"/>
      <c r="L84" s="10"/>
      <c r="M84" s="10"/>
      <c r="N84" s="21"/>
      <c r="O84" s="10"/>
      <c r="P84" s="10"/>
      <c r="Q84" s="9">
        <f t="shared" si="1"/>
        <v>0</v>
      </c>
    </row>
    <row r="85" spans="2:17" x14ac:dyDescent="0.25">
      <c r="B85" s="11" t="s">
        <v>91</v>
      </c>
      <c r="C85" s="8">
        <v>0</v>
      </c>
      <c r="D85" s="8">
        <v>0</v>
      </c>
      <c r="E85" s="12">
        <f>+SUM(E86:E87)</f>
        <v>0</v>
      </c>
      <c r="F85" s="17">
        <f>+SUM(F86:F87)</f>
        <v>0</v>
      </c>
      <c r="G85" s="17">
        <f>+SUM(G86:G87)</f>
        <v>0</v>
      </c>
      <c r="H85" s="17">
        <f>+SUM(H86:H87)</f>
        <v>0</v>
      </c>
      <c r="I85" s="17"/>
      <c r="J85" s="17"/>
      <c r="K85" s="18"/>
      <c r="L85" s="17"/>
      <c r="M85" s="17"/>
      <c r="N85" s="18"/>
      <c r="O85" s="17"/>
      <c r="P85" s="17"/>
      <c r="Q85" s="12">
        <f t="shared" si="1"/>
        <v>0</v>
      </c>
    </row>
    <row r="86" spans="2:17" x14ac:dyDescent="0.25">
      <c r="B86" s="14" t="s">
        <v>92</v>
      </c>
      <c r="C86" s="8">
        <v>0</v>
      </c>
      <c r="D86" s="8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9"/>
      <c r="K86" s="20"/>
      <c r="L86" s="19"/>
      <c r="M86" s="19"/>
      <c r="N86" s="20"/>
      <c r="O86" s="19"/>
      <c r="P86" s="19"/>
      <c r="Q86" s="15">
        <f t="shared" si="1"/>
        <v>0</v>
      </c>
    </row>
    <row r="87" spans="2:17" x14ac:dyDescent="0.25">
      <c r="B87" s="14" t="s">
        <v>93</v>
      </c>
      <c r="C87" s="8">
        <v>0</v>
      </c>
      <c r="D87" s="8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9"/>
      <c r="K87" s="20"/>
      <c r="L87" s="19"/>
      <c r="M87" s="19"/>
      <c r="N87" s="20"/>
      <c r="O87" s="19"/>
      <c r="P87" s="19"/>
      <c r="Q87" s="15">
        <f t="shared" si="1"/>
        <v>0</v>
      </c>
    </row>
    <row r="88" spans="2:17" x14ac:dyDescent="0.25">
      <c r="B88" s="11" t="s">
        <v>94</v>
      </c>
      <c r="C88" s="8">
        <v>0</v>
      </c>
      <c r="D88" s="8">
        <v>0</v>
      </c>
      <c r="E88" s="12">
        <f>+SUM(E89:E90)</f>
        <v>0</v>
      </c>
      <c r="F88" s="17">
        <f>+SUM(F89:F90)</f>
        <v>0</v>
      </c>
      <c r="G88" s="17">
        <f>+SUM(G89:G90)</f>
        <v>0</v>
      </c>
      <c r="H88" s="17">
        <f>+SUM(H89:H90)</f>
        <v>0</v>
      </c>
      <c r="I88" s="17"/>
      <c r="J88" s="17"/>
      <c r="K88" s="18"/>
      <c r="L88" s="17"/>
      <c r="M88" s="17"/>
      <c r="N88" s="18"/>
      <c r="O88" s="17"/>
      <c r="P88" s="17"/>
      <c r="Q88" s="12">
        <f t="shared" si="1"/>
        <v>0</v>
      </c>
    </row>
    <row r="89" spans="2:17" x14ac:dyDescent="0.25">
      <c r="B89" s="14" t="s">
        <v>95</v>
      </c>
      <c r="C89" s="8">
        <v>0</v>
      </c>
      <c r="D89" s="8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9"/>
      <c r="K89" s="20"/>
      <c r="L89" s="19"/>
      <c r="M89" s="19"/>
      <c r="N89" s="20"/>
      <c r="O89" s="19"/>
      <c r="P89" s="19"/>
      <c r="Q89" s="15">
        <f t="shared" si="1"/>
        <v>0</v>
      </c>
    </row>
    <row r="90" spans="2:17" x14ac:dyDescent="0.25">
      <c r="B90" s="14" t="s">
        <v>96</v>
      </c>
      <c r="C90" s="8">
        <v>0</v>
      </c>
      <c r="D90" s="8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9"/>
      <c r="K90" s="20"/>
      <c r="L90" s="19"/>
      <c r="M90" s="19"/>
      <c r="N90" s="20"/>
      <c r="O90" s="19"/>
      <c r="P90" s="19"/>
      <c r="Q90" s="15">
        <f t="shared" si="1"/>
        <v>0</v>
      </c>
    </row>
    <row r="91" spans="2:17" x14ac:dyDescent="0.25">
      <c r="B91" s="11" t="s">
        <v>97</v>
      </c>
      <c r="C91" s="8">
        <v>0</v>
      </c>
      <c r="D91" s="8">
        <v>0</v>
      </c>
      <c r="E91" s="22">
        <f>+SUM(E92)</f>
        <v>0</v>
      </c>
      <c r="F91" s="17">
        <f>+SUM(F92)</f>
        <v>0</v>
      </c>
      <c r="G91" s="17">
        <f>+SUM(G92)</f>
        <v>0</v>
      </c>
      <c r="H91" s="17">
        <f>+SUM(H92)</f>
        <v>0</v>
      </c>
      <c r="I91" s="17"/>
      <c r="J91" s="17"/>
      <c r="K91" s="18"/>
      <c r="L91" s="17"/>
      <c r="M91" s="17"/>
      <c r="N91" s="18"/>
      <c r="O91" s="17"/>
      <c r="P91" s="17"/>
      <c r="Q91" s="12">
        <f t="shared" si="1"/>
        <v>0</v>
      </c>
    </row>
    <row r="92" spans="2:17" ht="15.75" thickBot="1" x14ac:dyDescent="0.3">
      <c r="B92" s="14" t="s">
        <v>98</v>
      </c>
      <c r="C92" s="8">
        <v>0</v>
      </c>
      <c r="D92" s="8">
        <v>0</v>
      </c>
      <c r="E92" s="15">
        <v>0</v>
      </c>
      <c r="F92" s="15">
        <v>0</v>
      </c>
      <c r="G92" s="15">
        <v>0</v>
      </c>
      <c r="H92" s="15">
        <v>0</v>
      </c>
      <c r="I92" s="19"/>
      <c r="J92" s="19"/>
      <c r="K92" s="20"/>
      <c r="L92" s="19"/>
      <c r="M92" s="19"/>
      <c r="N92" s="20"/>
      <c r="O92" s="19"/>
      <c r="P92" s="19"/>
      <c r="Q92" s="15">
        <f t="shared" si="1"/>
        <v>0</v>
      </c>
    </row>
    <row r="93" spans="2:17" ht="15.75" thickTop="1" x14ac:dyDescent="0.25">
      <c r="B93" s="7" t="s">
        <v>99</v>
      </c>
      <c r="C93" s="8">
        <v>13772224962</v>
      </c>
      <c r="D93" s="8">
        <v>498832438</v>
      </c>
      <c r="E93" s="23">
        <f t="shared" ref="E93:P93" si="2">+E13</f>
        <v>559848065.21000004</v>
      </c>
      <c r="F93" s="24">
        <f t="shared" si="2"/>
        <v>1585230502.4400001</v>
      </c>
      <c r="G93" s="24">
        <f t="shared" si="2"/>
        <v>1240055676.5500002</v>
      </c>
      <c r="H93" s="24">
        <f t="shared" si="2"/>
        <v>1977896955.3099999</v>
      </c>
      <c r="I93" s="24">
        <f t="shared" si="2"/>
        <v>2079618224.8200002</v>
      </c>
      <c r="J93" s="24">
        <f t="shared" si="2"/>
        <v>0</v>
      </c>
      <c r="K93" s="23">
        <f t="shared" si="2"/>
        <v>0</v>
      </c>
      <c r="L93" s="24">
        <f t="shared" si="2"/>
        <v>0</v>
      </c>
      <c r="M93" s="24">
        <f t="shared" si="2"/>
        <v>0</v>
      </c>
      <c r="N93" s="23">
        <f t="shared" si="2"/>
        <v>0</v>
      </c>
      <c r="O93" s="24">
        <f t="shared" si="2"/>
        <v>0</v>
      </c>
      <c r="P93" s="24">
        <f t="shared" si="2"/>
        <v>0</v>
      </c>
      <c r="Q93" s="23">
        <f t="shared" ref="Q93" si="3">SUM(E93:P93)</f>
        <v>7442649424.3299999</v>
      </c>
    </row>
    <row r="95" spans="2:17" ht="15.75" thickBot="1" x14ac:dyDescent="0.3"/>
    <row r="96" spans="2:17" ht="15.75" thickBot="1" x14ac:dyDescent="0.3">
      <c r="B96" s="25" t="s">
        <v>100</v>
      </c>
    </row>
    <row r="97" spans="2:8" ht="31.5" customHeight="1" thickBot="1" x14ac:dyDescent="0.3">
      <c r="B97" s="26" t="s">
        <v>101</v>
      </c>
    </row>
    <row r="98" spans="2:8" ht="21" customHeight="1" x14ac:dyDescent="0.25">
      <c r="B98" s="36" t="s">
        <v>102</v>
      </c>
      <c r="H98" s="27"/>
    </row>
    <row r="99" spans="2:8" ht="22.5" customHeight="1" thickBot="1" x14ac:dyDescent="0.3">
      <c r="B99" s="37"/>
      <c r="H99" s="28"/>
    </row>
    <row r="100" spans="2:8" ht="15.75" thickBot="1" x14ac:dyDescent="0.3">
      <c r="B100" s="29" t="s">
        <v>103</v>
      </c>
      <c r="H100" s="28"/>
    </row>
    <row r="109" spans="2:8" ht="24" x14ac:dyDescent="0.4">
      <c r="B109" s="38" t="s">
        <v>105</v>
      </c>
      <c r="D109" s="38" t="s">
        <v>104</v>
      </c>
      <c r="G109" s="38" t="s">
        <v>106</v>
      </c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4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PRESUP. MAYO 2024</vt:lpstr>
      <vt:lpstr>'EJEC. PRESUP. 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2024-06-06T13:25:12Z</dcterms:created>
  <dcterms:modified xsi:type="dcterms:W3CDTF">2024-06-06T18:36:31Z</dcterms:modified>
</cp:coreProperties>
</file>